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0" windowWidth="15180" windowHeight="11760" firstSheet="1" activeTab="1"/>
  </bookViews>
  <sheets>
    <sheet name="АП" sheetId="4" state="hidden" r:id="rId1"/>
    <sheet name="Для заполнения на компьютере" sheetId="1" r:id="rId2"/>
    <sheet name="Для заполнения от руки" sheetId="2" state="hidden" r:id="rId3"/>
  </sheets>
  <definedNames>
    <definedName name="АВТОР">АП!$ID$1</definedName>
    <definedName name="_xlnm.Print_Area" localSheetId="2">'Для заполнения от руки'!$A$1:$AI$213</definedName>
  </definedNames>
  <calcPr calcId="145621"/>
</workbook>
</file>

<file path=xl/calcChain.xml><?xml version="1.0" encoding="utf-8"?>
<calcChain xmlns="http://schemas.openxmlformats.org/spreadsheetml/2006/main">
  <c r="A128" i="1" l="1"/>
  <c r="A127" i="1"/>
  <c r="A129" i="1"/>
  <c r="A126" i="1"/>
  <c r="AD125" i="1"/>
  <c r="AA130" i="1"/>
  <c r="A130" i="1"/>
  <c r="AB131" i="1"/>
  <c r="AA131" i="1"/>
  <c r="AA129" i="1"/>
  <c r="AA128" i="1"/>
  <c r="AA127" i="1"/>
  <c r="A131" i="1"/>
  <c r="L20" i="1"/>
  <c r="AA126" i="1"/>
  <c r="A125" i="1"/>
  <c r="A6" i="1"/>
  <c r="A31" i="1"/>
  <c r="A34" i="1"/>
  <c r="O31" i="1" s="1"/>
  <c r="P32" i="1" s="1"/>
  <c r="O32" i="1" s="1"/>
  <c r="A33" i="1"/>
  <c r="A32" i="1"/>
  <c r="A8" i="1"/>
  <c r="V7" i="1"/>
  <c r="A192" i="1"/>
  <c r="A191" i="1"/>
  <c r="A190" i="1"/>
  <c r="C114" i="1"/>
  <c r="A120" i="1"/>
  <c r="A119" i="1"/>
  <c r="A118" i="1"/>
  <c r="A117" i="1"/>
  <c r="A93" i="1"/>
  <c r="A86" i="1"/>
  <c r="C84" i="1"/>
  <c r="C99" i="1"/>
  <c r="A94" i="1"/>
  <c r="A88" i="1"/>
  <c r="A87" i="1"/>
  <c r="A95" i="1"/>
  <c r="A90" i="1"/>
  <c r="A89" i="1"/>
  <c r="A97" i="1"/>
  <c r="A96" i="1"/>
  <c r="J27" i="1"/>
  <c r="R160" i="1"/>
  <c r="X27" i="1" s="1"/>
  <c r="W27" i="1"/>
  <c r="AD148" i="1"/>
  <c r="V27" i="1" s="1"/>
  <c r="Y139" i="1"/>
  <c r="T27" i="1" s="1"/>
  <c r="Y134" i="1"/>
  <c r="S27" i="1" s="1"/>
  <c r="AI27" i="1"/>
  <c r="N166" i="1"/>
  <c r="Z27" i="1" s="1"/>
  <c r="AA166" i="1"/>
  <c r="AA27" i="1" s="1"/>
  <c r="Q175" i="1"/>
  <c r="AB27" i="1" s="1"/>
  <c r="T180" i="1"/>
  <c r="AC27" i="1" s="1"/>
  <c r="T186" i="1"/>
  <c r="AD27" i="1" s="1"/>
  <c r="AF27" i="1"/>
  <c r="U186" i="1"/>
  <c r="AG27" i="1"/>
  <c r="P111" i="1"/>
  <c r="L27" i="1" s="1"/>
  <c r="W106" i="1"/>
  <c r="F27" i="1"/>
  <c r="W30" i="1"/>
  <c r="V30" i="1"/>
  <c r="R35" i="1"/>
  <c r="C35" i="1"/>
  <c r="H27" i="1" l="1"/>
  <c r="AC96" i="1"/>
  <c r="AD126" i="1"/>
  <c r="R27" i="1" s="1"/>
  <c r="W97" i="1"/>
  <c r="AE27" i="1"/>
  <c r="P31" i="1"/>
  <c r="X97" i="1"/>
  <c r="P117" i="1"/>
  <c r="O27" i="1" s="1"/>
  <c r="W96" i="1"/>
  <c r="C116" i="1"/>
  <c r="X96" i="1"/>
  <c r="W87" i="1"/>
  <c r="AA96" i="1" l="1"/>
  <c r="P20" i="1" s="1"/>
  <c r="A27" i="1" s="1"/>
</calcChain>
</file>

<file path=xl/sharedStrings.xml><?xml version="1.0" encoding="utf-8"?>
<sst xmlns="http://schemas.openxmlformats.org/spreadsheetml/2006/main" count="455" uniqueCount="223">
  <si>
    <t>ОАО "Акционерная компания "ОЗНА"</t>
  </si>
  <si>
    <t>452600 Башкортостан, г.Октябрьский, ул.Северная 60</t>
  </si>
  <si>
    <t>E-mail: zu@ozna.ru; www.ozna.ru</t>
  </si>
  <si>
    <t>Опросный лист на изготовление                                                                                                измерительной установки "ОЗНА-Массомер"</t>
  </si>
  <si>
    <t xml:space="preserve"> Внимание! Убедительная просьба заполнять все поля!</t>
  </si>
  <si>
    <t>Наименование Вашей организации:</t>
  </si>
  <si>
    <t>Месторасположение Вашей организации:</t>
  </si>
  <si>
    <t>Контактный телефон и факс:</t>
  </si>
  <si>
    <t>E-mail: (адрес электронной почты)</t>
  </si>
  <si>
    <t>Должность опрашиваемого лица:</t>
  </si>
  <si>
    <t>Фамилия Имя Отчество:</t>
  </si>
  <si>
    <t>-</t>
  </si>
  <si>
    <t>УМ</t>
  </si>
  <si>
    <t xml:space="preserve"> Условное обозначение заказа (заполняется автоматически):</t>
  </si>
  <si>
    <t>1)</t>
  </si>
  <si>
    <t>Выберите исполнение установки:</t>
  </si>
  <si>
    <t>Передвижная на шасси автомобиля.</t>
  </si>
  <si>
    <t>Стационарная.</t>
  </si>
  <si>
    <t>Передвижная на прицепе СЗАП.</t>
  </si>
  <si>
    <t>Передвижная на санях.</t>
  </si>
  <si>
    <t>Спецзаказ.</t>
  </si>
  <si>
    <t>2)</t>
  </si>
  <si>
    <t>Укажите технические характеристики скважин куста:</t>
  </si>
  <si>
    <t>№</t>
  </si>
  <si>
    <t>Скважина</t>
  </si>
  <si>
    <t>Обводнённость, %</t>
  </si>
  <si>
    <t>мин.</t>
  </si>
  <si>
    <t>макс.</t>
  </si>
  <si>
    <t>3)</t>
  </si>
  <si>
    <t>Укажите параметры рабочей среды:</t>
  </si>
  <si>
    <t>Фактическое рабочее давление в коллекторе нефтесбора, МПа:</t>
  </si>
  <si>
    <t>от</t>
  </si>
  <si>
    <t>до</t>
  </si>
  <si>
    <r>
      <t xml:space="preserve">Температура рабочей среды, </t>
    </r>
    <r>
      <rPr>
        <sz val="10"/>
        <rFont val="Arial"/>
        <family val="2"/>
        <charset val="204"/>
      </rPr>
      <t>°</t>
    </r>
    <r>
      <rPr>
        <sz val="10"/>
        <rFont val="Arial Cyr"/>
        <charset val="204"/>
      </rPr>
      <t>С:</t>
    </r>
  </si>
  <si>
    <t>Объёмное содержание парафина, %:</t>
  </si>
  <si>
    <t>Давление насыщения нефти, МПа:</t>
  </si>
  <si>
    <t>не более</t>
  </si>
  <si>
    <t>Содержание механических примесей, мг/л:</t>
  </si>
  <si>
    <t>х</t>
  </si>
  <si>
    <t>Да</t>
  </si>
  <si>
    <t>Нет</t>
  </si>
  <si>
    <t>Склонность нефти к пенообразованию:</t>
  </si>
  <si>
    <r>
      <t>Диаметр трубной обвязки от скважины до ИУ (D</t>
    </r>
    <r>
      <rPr>
        <sz val="7"/>
        <rFont val="Arial Cyr"/>
        <charset val="204"/>
      </rPr>
      <t>наруж.</t>
    </r>
    <r>
      <rPr>
        <sz val="10"/>
        <rFont val="Arial Cyr"/>
        <charset val="204"/>
      </rPr>
      <t xml:space="preserve"> х S</t>
    </r>
    <r>
      <rPr>
        <sz val="7"/>
        <rFont val="Arial Cyr"/>
        <charset val="204"/>
      </rPr>
      <t>стенки</t>
    </r>
    <r>
      <rPr>
        <sz val="10"/>
        <rFont val="Arial Cyr"/>
        <charset val="204"/>
      </rPr>
      <t>), мм:</t>
    </r>
  </si>
  <si>
    <r>
      <t>Диаметр трубной обвязки от ИУ до коллектора (D</t>
    </r>
    <r>
      <rPr>
        <sz val="7"/>
        <rFont val="Arial Cyr"/>
        <charset val="204"/>
      </rPr>
      <t>наруж.</t>
    </r>
    <r>
      <rPr>
        <sz val="10"/>
        <rFont val="Arial Cyr"/>
        <charset val="204"/>
      </rPr>
      <t xml:space="preserve"> х S</t>
    </r>
    <r>
      <rPr>
        <sz val="7"/>
        <rFont val="Arial Cyr"/>
        <charset val="204"/>
      </rPr>
      <t>стенки</t>
    </r>
    <r>
      <rPr>
        <sz val="10"/>
        <rFont val="Arial Cyr"/>
        <charset val="204"/>
      </rPr>
      <t>), мм:</t>
    </r>
  </si>
  <si>
    <t>4)</t>
  </si>
  <si>
    <t>Укажите необходимость комплектации установки насосом дозатором:</t>
  </si>
  <si>
    <t>Требуемая подача, л/ч:</t>
  </si>
  <si>
    <t>Ёмкость, л:</t>
  </si>
  <si>
    <t>Химреагент:</t>
  </si>
  <si>
    <t>5)</t>
  </si>
  <si>
    <t>Не устанавливать массовый расходомер на жидкостную линию.</t>
  </si>
  <si>
    <t>Массовый расходомер "Promass" производства "Endress+Hauser Gmb H&amp;CO.KG".</t>
  </si>
  <si>
    <t>Массовый расходомер "Rotamas" производства "Rota Yokogava Gmb H&amp;CO.KG".</t>
  </si>
  <si>
    <t>Не устанавливать массовый расходомер на газовую линию.</t>
  </si>
  <si>
    <t>6)</t>
  </si>
  <si>
    <t>7)</t>
  </si>
  <si>
    <t>Выберите исполнение установки по содержанию сероводорода:</t>
  </si>
  <si>
    <t>Обычное. Содержание сероводорода не превышает 2%.</t>
  </si>
  <si>
    <t>Сероводородное. Содержание сероводорода находится в пределах от 2 до 4%.</t>
  </si>
  <si>
    <t>Обычное с установкой газоанализатора сероводорода.</t>
  </si>
  <si>
    <t>8)</t>
  </si>
  <si>
    <t>Выберите климатическое исполнение установки:</t>
  </si>
  <si>
    <r>
      <t>У1 по ГОСТ 15150 (от -40 до +40)</t>
    </r>
    <r>
      <rPr>
        <sz val="10"/>
        <rFont val="Arial"/>
        <family val="2"/>
        <charset val="204"/>
      </rPr>
      <t>°С.</t>
    </r>
  </si>
  <si>
    <r>
      <t>УХЛ1 по ГОСТ 15150 (от -60 до +40)</t>
    </r>
    <r>
      <rPr>
        <sz val="10"/>
        <rFont val="Arial"/>
        <family val="2"/>
        <charset val="204"/>
      </rPr>
      <t>°С.</t>
    </r>
  </si>
  <si>
    <t>У1 по ГОСТ 15150 (от -40 до +40)°С.</t>
  </si>
  <si>
    <t>9)</t>
  </si>
  <si>
    <t>Не требуется.</t>
  </si>
  <si>
    <t>10)</t>
  </si>
  <si>
    <t>Выберите параметры системы автоматики:</t>
  </si>
  <si>
    <t>Укомплектовать установку системой автоматики на базе контроллера:</t>
  </si>
  <si>
    <t>Direct Logic.</t>
  </si>
  <si>
    <t>RTU 188.</t>
  </si>
  <si>
    <t>Связь с системой телемеханики:</t>
  </si>
  <si>
    <t>Система телемеханики верхнего уровня месторождения:</t>
  </si>
  <si>
    <t>"Регион-2000"</t>
  </si>
  <si>
    <t>"Телескоп+"</t>
  </si>
  <si>
    <t>"АДКУ-2000"</t>
  </si>
  <si>
    <t>Протокол MODBUS RTU (Slave), интерфейс RS-485.</t>
  </si>
  <si>
    <t>11)</t>
  </si>
  <si>
    <t>Выберите параметры сигнализации загазованности и пожара:</t>
  </si>
  <si>
    <t>Сигнализацию загазованности в БТ выполнить на базе газоанализатора:</t>
  </si>
  <si>
    <t>СГОЭС</t>
  </si>
  <si>
    <t>ГСМ</t>
  </si>
  <si>
    <t>Установить светозвуковую сигнализацию на входе в БТ:</t>
  </si>
  <si>
    <t>Система пожарной сигнализации:</t>
  </si>
  <si>
    <t>На базе ППКОП "Гранит" + комплект ПИ (дымовые в БА, тепловые взрывозащищённые в БТ, ручной на входе в БТ).</t>
  </si>
  <si>
    <t>Только комплект ПИ (дымовые в БА, тепловые взрывозащищённые в БТ, ручной на входе в БТ) с выводом на внешнюю клеммную коробку.</t>
  </si>
  <si>
    <t>12)</t>
  </si>
  <si>
    <t>Выберите дополнительные опции:</t>
  </si>
  <si>
    <t>Предусмотреть освещение установки:</t>
  </si>
  <si>
    <t>Выполнить освещение БТ на базе:</t>
  </si>
  <si>
    <t>Выполнить освещение БА на базе:</t>
  </si>
  <si>
    <t>Ламп накаливания.</t>
  </si>
  <si>
    <t>Энергосберегающих ламп.</t>
  </si>
  <si>
    <t>Светодиодных ламп.</t>
  </si>
  <si>
    <t>Газоразрядных ламп типа ДРЛ.</t>
  </si>
  <si>
    <t>Только рабочее.</t>
  </si>
  <si>
    <t>Рабочее и наружное.</t>
  </si>
  <si>
    <t>Рабочее и аварийное.</t>
  </si>
  <si>
    <t>Рабочее, наружное и аварийное.</t>
  </si>
  <si>
    <t>От ручного выключателя.</t>
  </si>
  <si>
    <t>От датчика управления освещением (присутствия).</t>
  </si>
  <si>
    <t>Управление освещением в БА:</t>
  </si>
  <si>
    <t>Отопление в БТ выполнить на базе:</t>
  </si>
  <si>
    <t>Взрывозащищённых обогревателей ОВЭ.</t>
  </si>
  <si>
    <t>Взрывозащищённых электронагревателей ПИЭН.</t>
  </si>
  <si>
    <t>Укажите требования к мачте:</t>
  </si>
  <si>
    <t>Необходимость размещения дополнительного оборудования в БА:</t>
  </si>
  <si>
    <t>Установить телескопическую мачту:</t>
  </si>
  <si>
    <t>13)</t>
  </si>
  <si>
    <t>(по умолчанию - Заводское исполнение ОЗНА)</t>
  </si>
  <si>
    <t>14)</t>
  </si>
  <si>
    <t>Дополнительные требования к установке:</t>
  </si>
  <si>
    <t>Укажите какое оборудование необходимо разместить в БА и его габариты:</t>
  </si>
  <si>
    <t xml:space="preserve">Требования к покраске оборудования и наружной отделке здания: </t>
  </si>
  <si>
    <t>(должность)</t>
  </si>
  <si>
    <t>(фамилия имя отчество)</t>
  </si>
  <si>
    <t>(подпись)</t>
  </si>
  <si>
    <t>(дата)</t>
  </si>
  <si>
    <t>ВОЕСН</t>
  </si>
  <si>
    <t>8 метров</t>
  </si>
  <si>
    <t>Тел./факс: (34767) 4-01-59, 9-50-11</t>
  </si>
  <si>
    <r>
      <t xml:space="preserve">Кинематическая вязкость водонефтяной смеси при 20 </t>
    </r>
    <r>
      <rPr>
        <sz val="10"/>
        <rFont val="Arial"/>
        <family val="2"/>
        <charset val="204"/>
      </rPr>
      <t>°</t>
    </r>
    <r>
      <rPr>
        <sz val="10"/>
        <rFont val="Arial Cyr"/>
        <charset val="204"/>
      </rPr>
      <t>С, сСт:</t>
    </r>
  </si>
  <si>
    <r>
      <t>Газовый фактор, нм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/т</t>
    </r>
  </si>
  <si>
    <r>
      <t>Среднесуточный дебит нефтяного газа, нм</t>
    </r>
    <r>
      <rPr>
        <sz val="9"/>
        <rFont val="Arial"/>
        <family val="2"/>
        <charset val="204"/>
      </rPr>
      <t>³</t>
    </r>
    <r>
      <rPr>
        <sz val="9"/>
        <rFont val="Arial Cyr"/>
        <charset val="204"/>
      </rPr>
      <t>/сут</t>
    </r>
  </si>
  <si>
    <r>
      <t>Среднесуточный дебит сырой нефти, м</t>
    </r>
    <r>
      <rPr>
        <sz val="9"/>
        <rFont val="Arial"/>
        <family val="2"/>
        <charset val="204"/>
      </rPr>
      <t>³</t>
    </r>
    <r>
      <rPr>
        <sz val="9"/>
        <rFont val="Arial Cyr"/>
        <charset val="204"/>
      </rPr>
      <t>/сут</t>
    </r>
  </si>
  <si>
    <r>
      <t>Плотность нефти, кг/м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:</t>
    </r>
  </si>
  <si>
    <r>
      <t>Плотность пластовой воды, кг/м</t>
    </r>
    <r>
      <rPr>
        <sz val="10"/>
        <rFont val="Arial"/>
        <family val="2"/>
        <charset val="204"/>
      </rPr>
      <t>³</t>
    </r>
    <r>
      <rPr>
        <sz val="10"/>
        <rFont val="Arial Cyr"/>
        <charset val="204"/>
      </rPr>
      <t>:</t>
    </r>
  </si>
  <si>
    <t>Установить.</t>
  </si>
  <si>
    <t>Счётчик жидкости турбинный ТОР на жидкостную линию:</t>
  </si>
  <si>
    <t>Установить только катушку.</t>
  </si>
  <si>
    <t>(№ позиции в таблице)</t>
  </si>
  <si>
    <t xml:space="preserve"> Условное обозначение заказа (заполните в соответствии с обозначением в таблице):</t>
  </si>
  <si>
    <t>№ позиции</t>
  </si>
  <si>
    <t>Обозначение</t>
  </si>
  <si>
    <t>Описание выбираемой позиции</t>
  </si>
  <si>
    <t>Тип расходомера на жидкостной линии:</t>
  </si>
  <si>
    <t>E</t>
  </si>
  <si>
    <t>R</t>
  </si>
  <si>
    <t>P</t>
  </si>
  <si>
    <t>X</t>
  </si>
  <si>
    <t>*</t>
  </si>
  <si>
    <t>Тип расходомера на газовой линии:</t>
  </si>
  <si>
    <t>Исполнение установки по содержанию сероводорода:</t>
  </si>
  <si>
    <t>О</t>
  </si>
  <si>
    <t>С</t>
  </si>
  <si>
    <t>Г</t>
  </si>
  <si>
    <t>Исполнение установки по назначению:</t>
  </si>
  <si>
    <t>Стационарная (где N - количество подключаемых скважин). Пример: С08 - 8 скважин, С12 - 12 скважин и т.д. до 14 (максимум). Не забудьте дополнительно согласовать компоновку входов.</t>
  </si>
  <si>
    <r>
      <t>С</t>
    </r>
    <r>
      <rPr>
        <u/>
        <sz val="8"/>
        <rFont val="Arial Cyr"/>
        <charset val="204"/>
      </rPr>
      <t xml:space="preserve"> N </t>
    </r>
  </si>
  <si>
    <t>ПШ</t>
  </si>
  <si>
    <t>ПП</t>
  </si>
  <si>
    <t>ПС</t>
  </si>
  <si>
    <t>Необходимость комплектации установки насосом дозатором:</t>
  </si>
  <si>
    <t>НД</t>
  </si>
  <si>
    <t>Да. Требуемая подача: ____ л/ч. Установить ёмкость: ____ л. Химреагент: __________________ .</t>
  </si>
  <si>
    <t>Х</t>
  </si>
  <si>
    <t>Климатическое исполнение установки:</t>
  </si>
  <si>
    <t>У1</t>
  </si>
  <si>
    <t>УХЛ1</t>
  </si>
  <si>
    <t>УХЛ1 по ГОСТ 15150 (от -60 до +40)°С.</t>
  </si>
  <si>
    <t>Необходимость установки влагомера:</t>
  </si>
  <si>
    <t>В1</t>
  </si>
  <si>
    <t>В2</t>
  </si>
  <si>
    <t>Установить катушку под влагомер (укажите марку _____________________________________).</t>
  </si>
  <si>
    <t>Система автоматики на базе контроллера:</t>
  </si>
  <si>
    <t>S</t>
  </si>
  <si>
    <t>D</t>
  </si>
  <si>
    <t>М</t>
  </si>
  <si>
    <t>Система телемеханики верхнего уровня:</t>
  </si>
  <si>
    <t>"Регион-2000".</t>
  </si>
  <si>
    <t>"Телескоп+".</t>
  </si>
  <si>
    <t>"АДКУ-2000".</t>
  </si>
  <si>
    <t>Р</t>
  </si>
  <si>
    <t>Т</t>
  </si>
  <si>
    <t>А</t>
  </si>
  <si>
    <t>ГСМ.</t>
  </si>
  <si>
    <t>Установить светозвуковую сигнализацию загазованности на входе в БТ.</t>
  </si>
  <si>
    <t>Наличие светозвуковой сигнализации загазованности на входе в БТ:</t>
  </si>
  <si>
    <t>П</t>
  </si>
  <si>
    <t>К</t>
  </si>
  <si>
    <t>Н</t>
  </si>
  <si>
    <t>Э</t>
  </si>
  <si>
    <t>Д</t>
  </si>
  <si>
    <t>В</t>
  </si>
  <si>
    <t>Наличие счётчика жидкости турбинного ТОР на жидкостной линии:</t>
  </si>
  <si>
    <t>Наличие телескопической мачты:</t>
  </si>
  <si>
    <t>Установить. Укажите требования к мачте: ______________________________________________ .</t>
  </si>
  <si>
    <t>Требуемые габариты БА:</t>
  </si>
  <si>
    <t>2 х 2</t>
  </si>
  <si>
    <t>__ х __</t>
  </si>
  <si>
    <t>Да. Укажите какое оборудование необходимо разместить дополнительно в БА:</t>
  </si>
  <si>
    <t>Укажите требуемые габариты аппаратурного блока в метрах.</t>
  </si>
  <si>
    <t>Спецзаказ:</t>
  </si>
  <si>
    <r>
      <t xml:space="preserve">Массовый расходомер "Micro Motion" производства "Emerson Process Management". </t>
    </r>
    <r>
      <rPr>
        <b/>
        <sz val="8"/>
        <rFont val="Arial Cyr"/>
        <charset val="204"/>
      </rPr>
      <t>(Рекомендуемое, по умолчанию.)</t>
    </r>
  </si>
  <si>
    <r>
      <t xml:space="preserve">Обычное. Содержание сероводорода не превышает 2%. </t>
    </r>
    <r>
      <rPr>
        <b/>
        <sz val="8"/>
        <rFont val="Arial Cyr"/>
        <charset val="204"/>
      </rPr>
      <t>(По умолчанию.)</t>
    </r>
  </si>
  <si>
    <r>
      <t xml:space="preserve">Не требуется. </t>
    </r>
    <r>
      <rPr>
        <b/>
        <sz val="8"/>
        <rFont val="Arial Cyr"/>
        <charset val="204"/>
      </rPr>
      <t>(По умолчанию.)</t>
    </r>
  </si>
  <si>
    <r>
      <t xml:space="preserve">У1 по ГОСТ 15150 (от -40 до +40)°С. </t>
    </r>
    <r>
      <rPr>
        <b/>
        <sz val="8"/>
        <rFont val="Arial Cyr"/>
        <charset val="204"/>
      </rPr>
      <t>(По умолчанию.)</t>
    </r>
  </si>
  <si>
    <r>
      <t xml:space="preserve">Scada Pack 32. </t>
    </r>
    <r>
      <rPr>
        <b/>
        <sz val="8"/>
        <rFont val="Arial Cyr"/>
        <charset val="204"/>
      </rPr>
      <t>(Рекомендуемое, по умолчанию.)</t>
    </r>
  </si>
  <si>
    <r>
      <t xml:space="preserve">Протокол MODBUS RTU (Slave), интерфейс RS-485. </t>
    </r>
    <r>
      <rPr>
        <b/>
        <sz val="8"/>
        <rFont val="Arial Cyr"/>
        <charset val="204"/>
      </rPr>
      <t>(Рекомендуемое, по умолчанию.)</t>
    </r>
  </si>
  <si>
    <r>
      <t xml:space="preserve">СГОЭС. </t>
    </r>
    <r>
      <rPr>
        <b/>
        <sz val="8"/>
        <rFont val="Arial Cyr"/>
        <charset val="204"/>
      </rPr>
      <t>(Рекомендуемое, по умолчанию.)</t>
    </r>
  </si>
  <si>
    <r>
      <t xml:space="preserve">На базе ППКОП "Гранит" + комплект ПИ (дымовые в БА, тепловые взрывозащищённые в БТ, ручной на входе в БТ). </t>
    </r>
    <r>
      <rPr>
        <b/>
        <sz val="8"/>
        <rFont val="Arial Cyr"/>
        <charset val="204"/>
      </rPr>
      <t>(Рекомендуемое, по умолчанию.)</t>
    </r>
  </si>
  <si>
    <r>
      <t xml:space="preserve">Аппаратурный блок выполнить в габарите 2 х 2 метра. </t>
    </r>
    <r>
      <rPr>
        <b/>
        <sz val="8"/>
        <rFont val="Arial Cyr"/>
        <charset val="204"/>
      </rPr>
      <t>(Рекомендуемое, по умолчанию.)</t>
    </r>
  </si>
  <si>
    <r>
      <t xml:space="preserve">Взрывозащищённых обогревателей ОВЭ. </t>
    </r>
    <r>
      <rPr>
        <b/>
        <sz val="8"/>
        <rFont val="Arial Cyr"/>
        <charset val="204"/>
      </rPr>
      <t>(Рекомендуемое, по умолчанию.)</t>
    </r>
  </si>
  <si>
    <r>
      <t xml:space="preserve">От ручного выключателя. </t>
    </r>
    <r>
      <rPr>
        <b/>
        <sz val="8"/>
        <rFont val="Arial Cyr"/>
        <charset val="204"/>
      </rPr>
      <t>(Рекомендуемое, по умолчанию.)</t>
    </r>
  </si>
  <si>
    <r>
      <t xml:space="preserve">Только рабочее. </t>
    </r>
    <r>
      <rPr>
        <b/>
        <sz val="8"/>
        <rFont val="Arial Cyr"/>
        <charset val="204"/>
      </rPr>
      <t>(По умолчанию.)</t>
    </r>
  </si>
  <si>
    <r>
      <t xml:space="preserve">Ламп накаливания. </t>
    </r>
    <r>
      <rPr>
        <b/>
        <sz val="8"/>
        <rFont val="Arial Cyr"/>
        <charset val="204"/>
      </rPr>
      <t>(По умолчанию.)</t>
    </r>
  </si>
  <si>
    <t>Установить влагомер (укажите марку ________________________________________________).</t>
  </si>
  <si>
    <t>№ скважины</t>
  </si>
  <si>
    <t>Размер частиц механических примесей, мм:</t>
  </si>
  <si>
    <t>Укажите требуемое количество установок по данному опросному листу, шт.:</t>
  </si>
  <si>
    <t>ОЗНА-Массомер</t>
  </si>
  <si>
    <t>ОЗНА-Импульс</t>
  </si>
  <si>
    <t>ОЗНА-Vx</t>
  </si>
  <si>
    <t>Выберите тип установки:</t>
  </si>
  <si>
    <t>Не требуется</t>
  </si>
  <si>
    <t>Массовый расходомер Micro Motion производства Emerson Process Management</t>
  </si>
  <si>
    <t>Требуемые габариты БА (длина х ширина), м:</t>
  </si>
  <si>
    <t>Спутник</t>
  </si>
  <si>
    <t>Авторские права на данный документ принадлежат Салихову Сергею Наилевичу, который является его создателем и полноправным владельцем! (SSN) - февраль 2010 года.</t>
  </si>
  <si>
    <t>ЗАО  "ОЗНА-Измерительные системы"</t>
  </si>
  <si>
    <t>Месторождение</t>
  </si>
  <si>
    <t>Scada Pack 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</si>
</sst>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00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7"/>
      <name val="Arial Cyr"/>
      <charset val="204"/>
    </font>
    <font>
      <u/>
      <sz val="10"/>
      <name val="Arial Cyr"/>
      <charset val="204"/>
    </font>
    <font>
      <sz val="6"/>
      <name val="Arial Cyr"/>
      <charset val="204"/>
    </font>
    <font>
      <sz val="9"/>
      <name val="Arial"/>
      <family val="2"/>
      <charset val="204"/>
    </font>
    <font>
      <b/>
      <sz val="8"/>
      <name val="Arial Cyr"/>
      <charset val="204"/>
    </font>
    <font>
      <u/>
      <sz val="8"/>
      <name val="Arial Cyr"/>
      <charset val="204"/>
    </font>
    <font>
      <sz val="10"/>
      <color theme="0"/>
      <name val="Arial Cyr"/>
      <charset val="204"/>
    </font>
    <font>
      <sz val="12"/>
      <color theme="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9">
    <xf numFmtId="0" fontId="0" fillId="0" borderId="0" xfId="0"/>
    <xf numFmtId="0" fontId="7" fillId="0" borderId="0" xfId="0" applyFont="1"/>
    <xf numFmtId="0" fontId="5" fillId="0" borderId="0" xfId="0" applyFont="1"/>
    <xf numFmtId="0" fontId="0" fillId="2" borderId="0" xfId="0" applyFill="1"/>
    <xf numFmtId="0" fontId="0" fillId="0" borderId="0" xfId="0" applyAlignment="1">
      <alignment horizontal="left" vertical="center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 vertical="center"/>
      <protection hidden="1"/>
    </xf>
    <xf numFmtId="0" fontId="12" fillId="0" borderId="0" xfId="0" applyFont="1" applyAlignment="1">
      <alignment horizontal="center" vertical="justify"/>
    </xf>
    <xf numFmtId="0" fontId="2" fillId="2" borderId="0" xfId="0" applyFont="1" applyFill="1" applyBorder="1" applyAlignment="1" applyProtection="1">
      <alignment horizontal="center"/>
      <protection hidden="1"/>
    </xf>
    <xf numFmtId="0" fontId="0" fillId="2" borderId="0" xfId="0" applyFill="1" applyBorder="1" applyProtection="1">
      <protection hidden="1"/>
    </xf>
    <xf numFmtId="0" fontId="3" fillId="2" borderId="0" xfId="0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Protection="1">
      <protection hidden="1"/>
    </xf>
    <xf numFmtId="0" fontId="0" fillId="2" borderId="0" xfId="0" applyFill="1" applyProtection="1"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0" fillId="2" borderId="0" xfId="0" applyFill="1" applyAlignment="1" applyProtection="1">
      <alignment horizontal="left"/>
      <protection hidden="1"/>
    </xf>
    <xf numFmtId="0" fontId="0" fillId="2" borderId="0" xfId="0" applyFill="1" applyAlignment="1" applyProtection="1">
      <protection hidden="1"/>
    </xf>
    <xf numFmtId="0" fontId="1" fillId="2" borderId="0" xfId="0" applyFont="1" applyFill="1" applyProtection="1">
      <protection hidden="1"/>
    </xf>
    <xf numFmtId="0" fontId="0" fillId="2" borderId="0" xfId="0" applyFill="1" applyBorder="1" applyAlignment="1" applyProtection="1">
      <protection hidden="1"/>
    </xf>
    <xf numFmtId="0" fontId="11" fillId="2" borderId="0" xfId="0" applyFont="1" applyFill="1" applyAlignment="1" applyProtection="1">
      <protection hidden="1"/>
    </xf>
    <xf numFmtId="49" fontId="0" fillId="2" borderId="0" xfId="0" applyNumberForma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 vertical="justify"/>
      <protection hidden="1"/>
    </xf>
    <xf numFmtId="0" fontId="0" fillId="2" borderId="0" xfId="0" applyFill="1" applyBorder="1" applyAlignment="1" applyProtection="1">
      <alignment horizontal="right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2" borderId="0" xfId="0" applyFill="1" applyBorder="1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  <protection hidden="1"/>
    </xf>
    <xf numFmtId="0" fontId="8" fillId="2" borderId="0" xfId="0" applyFont="1" applyFill="1" applyAlignment="1" applyProtection="1">
      <alignment horizontal="left" vertical="center"/>
      <protection hidden="1"/>
    </xf>
    <xf numFmtId="0" fontId="8" fillId="0" borderId="0" xfId="0" applyFont="1" applyAlignment="1">
      <alignment horizontal="left" vertical="center"/>
    </xf>
    <xf numFmtId="0" fontId="0" fillId="2" borderId="0" xfId="0" applyFill="1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1" fontId="8" fillId="2" borderId="0" xfId="0" applyNumberFormat="1" applyFont="1" applyFill="1" applyBorder="1" applyAlignment="1" applyProtection="1">
      <alignment horizontal="center" vertical="center"/>
      <protection locked="0" hidden="1"/>
    </xf>
    <xf numFmtId="0" fontId="8" fillId="2" borderId="0" xfId="0" applyFont="1" applyFill="1" applyAlignment="1">
      <alignment horizontal="left" vertical="center"/>
    </xf>
    <xf numFmtId="0" fontId="0" fillId="2" borderId="0" xfId="0" applyFill="1" applyBorder="1" applyAlignment="1" applyProtection="1">
      <alignment horizontal="left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4" fillId="2" borderId="0" xfId="0" applyFont="1" applyFill="1" applyBorder="1" applyAlignment="1" applyProtection="1">
      <alignment horizontal="center" vertical="center"/>
      <protection hidden="1"/>
    </xf>
    <xf numFmtId="0" fontId="4" fillId="2" borderId="3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5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Alignment="1" applyProtection="1">
      <protection hidden="1"/>
    </xf>
    <xf numFmtId="0" fontId="0" fillId="0" borderId="0" xfId="0" applyProtection="1">
      <protection hidden="1"/>
    </xf>
    <xf numFmtId="0" fontId="7" fillId="0" borderId="0" xfId="0" applyFont="1" applyProtection="1"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0" borderId="0" xfId="0" applyFont="1" applyAlignment="1" applyProtection="1">
      <alignment horizontal="left" vertical="center"/>
      <protection hidden="1"/>
    </xf>
    <xf numFmtId="1" fontId="8" fillId="2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2" fillId="0" borderId="0" xfId="0" applyFont="1" applyAlignment="1" applyProtection="1">
      <alignment horizontal="center" vertical="justify"/>
      <protection hidden="1"/>
    </xf>
    <xf numFmtId="0" fontId="11" fillId="2" borderId="0" xfId="0" applyFont="1" applyFill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left" vertical="center"/>
      <protection hidden="1"/>
    </xf>
    <xf numFmtId="1" fontId="0" fillId="2" borderId="0" xfId="0" applyNumberFormat="1" applyFill="1" applyBorder="1" applyAlignment="1" applyProtection="1">
      <alignment horizontal="center" vertical="center"/>
      <protection locked="0"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16" fillId="0" borderId="0" xfId="0" applyFont="1" applyProtection="1">
      <protection hidden="1"/>
    </xf>
    <xf numFmtId="0" fontId="17" fillId="0" borderId="6" xfId="0" applyFont="1" applyBorder="1" applyAlignment="1" applyProtection="1">
      <alignment horizontal="center" vertical="center"/>
      <protection hidden="1"/>
    </xf>
    <xf numFmtId="0" fontId="0" fillId="2" borderId="0" xfId="0" applyFont="1" applyFill="1" applyProtection="1">
      <protection hidden="1"/>
    </xf>
    <xf numFmtId="164" fontId="8" fillId="2" borderId="0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center" vertical="center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 applyProtection="1">
      <alignment horizontal="center" vertical="center"/>
      <protection hidden="1"/>
    </xf>
    <xf numFmtId="164" fontId="0" fillId="2" borderId="0" xfId="0" applyNumberFormat="1" applyFill="1" applyBorder="1" applyAlignment="1" applyProtection="1">
      <alignment horizontal="center" vertical="center"/>
      <protection hidden="1"/>
    </xf>
    <xf numFmtId="0" fontId="11" fillId="2" borderId="0" xfId="0" applyFont="1" applyFill="1" applyAlignment="1" applyProtection="1">
      <alignment horizontal="left" vertical="center"/>
      <protection hidden="1"/>
    </xf>
    <xf numFmtId="2" fontId="8" fillId="2" borderId="1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7" xfId="0" applyNumberFormat="1" applyFont="1" applyFill="1" applyBorder="1" applyAlignment="1" applyProtection="1">
      <alignment horizontal="center" vertical="center"/>
      <protection locked="0" hidden="1"/>
    </xf>
    <xf numFmtId="164" fontId="8" fillId="2" borderId="9" xfId="0" applyNumberFormat="1" applyFont="1" applyFill="1" applyBorder="1" applyAlignment="1" applyProtection="1">
      <alignment horizontal="center" vertical="center"/>
      <protection locked="0" hidden="1"/>
    </xf>
    <xf numFmtId="1" fontId="8" fillId="2" borderId="7" xfId="0" applyNumberFormat="1" applyFont="1" applyFill="1" applyBorder="1" applyAlignment="1" applyProtection="1">
      <alignment horizontal="center" vertical="center"/>
      <protection locked="0" hidden="1"/>
    </xf>
    <xf numFmtId="1" fontId="8" fillId="2" borderId="8" xfId="0" applyNumberFormat="1" applyFont="1" applyFill="1" applyBorder="1" applyAlignment="1" applyProtection="1">
      <alignment horizontal="center" vertical="center"/>
      <protection locked="0" hidden="1"/>
    </xf>
    <xf numFmtId="1" fontId="8" fillId="2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0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 wrapText="1"/>
      <protection hidden="1"/>
    </xf>
    <xf numFmtId="0" fontId="1" fillId="2" borderId="12" xfId="0" applyFont="1" applyFill="1" applyBorder="1" applyAlignment="1" applyProtection="1">
      <alignment horizontal="center" vertical="center" wrapText="1"/>
      <protection hidden="1"/>
    </xf>
    <xf numFmtId="0" fontId="1" fillId="2" borderId="13" xfId="0" applyFont="1" applyFill="1" applyBorder="1" applyAlignment="1" applyProtection="1">
      <alignment horizontal="center" vertical="center" wrapText="1"/>
      <protection hidden="1"/>
    </xf>
    <xf numFmtId="0" fontId="1" fillId="2" borderId="3" xfId="0" applyFont="1" applyFill="1" applyBorder="1" applyAlignment="1" applyProtection="1">
      <alignment horizontal="center" vertical="center" wrapText="1"/>
      <protection hidden="1"/>
    </xf>
    <xf numFmtId="0" fontId="1" fillId="2" borderId="4" xfId="0" applyFont="1" applyFill="1" applyBorder="1" applyAlignment="1" applyProtection="1">
      <alignment horizontal="center" vertical="center" wrapText="1"/>
      <protection hidden="1"/>
    </xf>
    <xf numFmtId="0" fontId="1" fillId="2" borderId="5" xfId="0" applyFont="1" applyFill="1" applyBorder="1" applyAlignment="1" applyProtection="1">
      <alignment horizontal="center" vertical="center" wrapText="1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49" fontId="8" fillId="2" borderId="7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8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9" xfId="0" applyNumberFormat="1" applyFont="1" applyFill="1" applyBorder="1" applyAlignment="1" applyProtection="1">
      <alignment horizontal="center" vertical="center"/>
      <protection locked="0" hidden="1"/>
    </xf>
    <xf numFmtId="49" fontId="8" fillId="2" borderId="1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1" xfId="0" applyFont="1" applyFill="1" applyBorder="1" applyAlignment="1" applyProtection="1">
      <alignment horizontal="center" vertical="center" wrapText="1"/>
      <protection hidden="1"/>
    </xf>
    <xf numFmtId="0" fontId="8" fillId="2" borderId="12" xfId="0" applyFont="1" applyFill="1" applyBorder="1" applyAlignment="1" applyProtection="1">
      <alignment horizontal="center" vertical="center" wrapText="1"/>
      <protection hidden="1"/>
    </xf>
    <xf numFmtId="0" fontId="8" fillId="2" borderId="13" xfId="0" applyFont="1" applyFill="1" applyBorder="1" applyAlignment="1" applyProtection="1">
      <alignment horizontal="center" vertical="center" wrapText="1"/>
      <protection hidden="1"/>
    </xf>
    <xf numFmtId="0" fontId="8" fillId="2" borderId="3" xfId="0" applyFont="1" applyFill="1" applyBorder="1" applyAlignment="1" applyProtection="1">
      <alignment horizontal="center" vertical="center" wrapText="1"/>
      <protection hidden="1"/>
    </xf>
    <xf numFmtId="0" fontId="8" fillId="2" borderId="4" xfId="0" applyFont="1" applyFill="1" applyBorder="1" applyAlignment="1" applyProtection="1">
      <alignment horizontal="center" vertical="center" wrapText="1"/>
      <protection hidden="1"/>
    </xf>
    <xf numFmtId="0" fontId="8" fillId="2" borderId="5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Alignment="1" applyProtection="1">
      <alignment horizontal="left"/>
      <protection hidden="1"/>
    </xf>
    <xf numFmtId="0" fontId="5" fillId="2" borderId="7" xfId="0" applyFont="1" applyFill="1" applyBorder="1" applyAlignment="1" applyProtection="1">
      <alignment horizontal="center" vertical="center"/>
      <protection hidden="1"/>
    </xf>
    <xf numFmtId="0" fontId="5" fillId="2" borderId="9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0" fontId="5" fillId="2" borderId="7" xfId="0" applyFont="1" applyFill="1" applyBorder="1" applyAlignment="1" applyProtection="1">
      <alignment horizontal="center" vertical="center" shrinkToFit="1"/>
      <protection hidden="1"/>
    </xf>
    <xf numFmtId="0" fontId="5" fillId="2" borderId="8" xfId="0" applyFont="1" applyFill="1" applyBorder="1" applyAlignment="1" applyProtection="1">
      <alignment horizontal="center" vertical="center" shrinkToFit="1"/>
      <protection hidden="1"/>
    </xf>
    <xf numFmtId="0" fontId="5" fillId="2" borderId="9" xfId="0" applyFont="1" applyFill="1" applyBorder="1" applyAlignment="1" applyProtection="1">
      <alignment horizontal="center" vertical="center" shrinkToFit="1"/>
      <protection hidden="1"/>
    </xf>
    <xf numFmtId="165" fontId="0" fillId="0" borderId="7" xfId="0" applyNumberFormat="1" applyBorder="1" applyAlignment="1" applyProtection="1">
      <alignment horizontal="left" vertical="center" shrinkToFit="1"/>
      <protection locked="0"/>
    </xf>
    <xf numFmtId="165" fontId="0" fillId="0" borderId="8" xfId="0" applyNumberFormat="1" applyBorder="1" applyAlignment="1" applyProtection="1">
      <alignment horizontal="left" vertical="center" shrinkToFit="1"/>
      <protection locked="0"/>
    </xf>
    <xf numFmtId="165" fontId="0" fillId="0" borderId="9" xfId="0" applyNumberFormat="1" applyBorder="1" applyAlignment="1" applyProtection="1">
      <alignment horizontal="left" vertical="center" shrinkToFit="1"/>
      <protection locked="0"/>
    </xf>
    <xf numFmtId="0" fontId="0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ont="1" applyFill="1" applyBorder="1" applyAlignment="1" applyProtection="1">
      <alignment horizontal="center" vertical="center"/>
      <protection hidden="1"/>
    </xf>
    <xf numFmtId="0" fontId="0" fillId="2" borderId="9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left" vertical="center"/>
      <protection locked="0" hidden="1"/>
    </xf>
    <xf numFmtId="0" fontId="1" fillId="2" borderId="8" xfId="0" applyFont="1" applyFill="1" applyBorder="1" applyAlignment="1" applyProtection="1">
      <alignment horizontal="left" vertical="center"/>
      <protection locked="0" hidden="1"/>
    </xf>
    <xf numFmtId="0" fontId="1" fillId="2" borderId="9" xfId="0" applyFont="1" applyFill="1" applyBorder="1" applyAlignment="1" applyProtection="1">
      <alignment horizontal="left" vertical="center"/>
      <protection locked="0" hidden="1"/>
    </xf>
    <xf numFmtId="1" fontId="0" fillId="2" borderId="7" xfId="0" applyNumberFormat="1" applyFill="1" applyBorder="1" applyAlignment="1" applyProtection="1">
      <alignment horizontal="center" vertical="center" shrinkToFit="1"/>
      <protection locked="0"/>
    </xf>
    <xf numFmtId="1" fontId="0" fillId="2" borderId="8" xfId="0" applyNumberFormat="1" applyFill="1" applyBorder="1" applyAlignment="1" applyProtection="1">
      <alignment horizontal="center" vertical="center" shrinkToFit="1"/>
      <protection locked="0"/>
    </xf>
    <xf numFmtId="1" fontId="0" fillId="2" borderId="9" xfId="0" applyNumberFormat="1" applyFill="1" applyBorder="1" applyAlignment="1" applyProtection="1">
      <alignment horizontal="center" vertical="center" shrinkToFit="1"/>
      <protection locked="0"/>
    </xf>
    <xf numFmtId="0" fontId="1" fillId="2" borderId="7" xfId="0" applyFont="1" applyFill="1" applyBorder="1" applyAlignment="1" applyProtection="1">
      <alignment horizontal="left" vertical="center"/>
      <protection hidden="1"/>
    </xf>
    <xf numFmtId="0" fontId="1" fillId="2" borderId="8" xfId="0" applyFont="1" applyFill="1" applyBorder="1" applyAlignment="1" applyProtection="1">
      <alignment horizontal="left" vertical="center"/>
      <protection hidden="1"/>
    </xf>
    <xf numFmtId="0" fontId="1" fillId="2" borderId="9" xfId="0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horizontal="left" vertical="center"/>
      <protection hidden="1"/>
    </xf>
    <xf numFmtId="0" fontId="7" fillId="2" borderId="0" xfId="0" applyFont="1" applyFill="1" applyBorder="1" applyAlignment="1" applyProtection="1">
      <alignment horizontal="left" vertical="top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16" fillId="0" borderId="6" xfId="0" applyFont="1" applyBorder="1" applyAlignment="1" applyProtection="1">
      <alignment horizontal="center" vertical="center" shrinkToFit="1"/>
      <protection hidden="1"/>
    </xf>
    <xf numFmtId="0" fontId="16" fillId="0" borderId="0" xfId="0" applyFont="1" applyAlignment="1" applyProtection="1">
      <alignment horizontal="center" vertical="center" shrinkToFit="1"/>
      <protection hidden="1"/>
    </xf>
    <xf numFmtId="0" fontId="6" fillId="2" borderId="0" xfId="0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ont="1" applyFill="1" applyBorder="1" applyAlignment="1" applyProtection="1">
      <alignment horizontal="center" vertical="center" shrinkToFit="1"/>
      <protection hidden="1"/>
    </xf>
    <xf numFmtId="165" fontId="0" fillId="0" borderId="1" xfId="0" applyNumberFormat="1" applyBorder="1" applyAlignment="1" applyProtection="1">
      <alignment horizontal="left" vertical="center" shrinkToFit="1"/>
      <protection locked="0"/>
    </xf>
    <xf numFmtId="0" fontId="0" fillId="2" borderId="10" xfId="0" applyFill="1" applyBorder="1" applyAlignment="1" applyProtection="1">
      <alignment horizontal="center" vertical="center"/>
      <protection hidden="1"/>
    </xf>
    <xf numFmtId="1" fontId="8" fillId="2" borderId="9" xfId="0" applyNumberFormat="1" applyFont="1" applyFill="1" applyBorder="1" applyProtection="1">
      <protection locked="0" hidden="1"/>
    </xf>
    <xf numFmtId="0" fontId="0" fillId="2" borderId="7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164" fontId="0" fillId="2" borderId="7" xfId="0" applyNumberFormat="1" applyFill="1" applyBorder="1" applyAlignment="1" applyProtection="1">
      <alignment horizontal="center" vertical="center"/>
      <protection locked="0" hidden="1"/>
    </xf>
    <xf numFmtId="164" fontId="0" fillId="2" borderId="9" xfId="0" applyNumberFormat="1" applyFill="1" applyBorder="1" applyAlignment="1" applyProtection="1">
      <alignment horizontal="center" vertical="center"/>
      <protection locked="0" hidden="1"/>
    </xf>
    <xf numFmtId="1" fontId="0" fillId="2" borderId="1" xfId="0" applyNumberFormat="1" applyFill="1" applyBorder="1" applyAlignment="1" applyProtection="1">
      <alignment horizontal="center" vertical="center"/>
      <protection locked="0" hidden="1"/>
    </xf>
    <xf numFmtId="49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left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11" fillId="2" borderId="0" xfId="0" applyFont="1" applyFill="1" applyAlignment="1" applyProtection="1">
      <alignment horizontal="left"/>
      <protection hidden="1"/>
    </xf>
    <xf numFmtId="49" fontId="8" fillId="2" borderId="7" xfId="0" applyNumberFormat="1" applyFont="1" applyFill="1" applyBorder="1" applyAlignment="1" applyProtection="1">
      <alignment horizontal="left" vertical="center"/>
      <protection locked="0" hidden="1"/>
    </xf>
    <xf numFmtId="49" fontId="8" fillId="2" borderId="8" xfId="0" applyNumberFormat="1" applyFont="1" applyFill="1" applyBorder="1" applyAlignment="1" applyProtection="1">
      <alignment horizontal="left" vertical="center"/>
      <protection locked="0" hidden="1"/>
    </xf>
    <xf numFmtId="49" fontId="8" fillId="2" borderId="9" xfId="0" applyNumberFormat="1" applyFont="1" applyFill="1" applyBorder="1" applyAlignment="1" applyProtection="1">
      <alignment horizontal="left" vertical="center"/>
      <protection locked="0" hidden="1"/>
    </xf>
    <xf numFmtId="0" fontId="4" fillId="2" borderId="0" xfId="0" applyFont="1" applyFill="1" applyAlignment="1" applyProtection="1">
      <alignment horizontal="left" vertical="center"/>
      <protection hidden="1"/>
    </xf>
    <xf numFmtId="0" fontId="0" fillId="2" borderId="0" xfId="0" applyFill="1" applyBorder="1" applyAlignment="1" applyProtection="1">
      <alignment horizontal="left"/>
      <protection hidden="1"/>
    </xf>
    <xf numFmtId="165" fontId="8" fillId="2" borderId="11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2" xfId="0" applyNumberFormat="1" applyFont="1" applyFill="1" applyBorder="1" applyAlignment="1" applyProtection="1">
      <alignment horizontal="left" vertical="top" wrapText="1" shrinkToFit="1"/>
      <protection locked="0"/>
    </xf>
    <xf numFmtId="165" fontId="8" fillId="2" borderId="13" xfId="0" applyNumberFormat="1" applyFont="1" applyFill="1" applyBorder="1" applyAlignment="1" applyProtection="1">
      <alignment horizontal="left" vertical="top" wrapText="1" shrinkToFit="1"/>
      <protection locked="0"/>
    </xf>
    <xf numFmtId="165" fontId="0" fillId="0" borderId="6" xfId="0" applyNumberFormat="1" applyBorder="1" applyAlignment="1" applyProtection="1">
      <alignment horizontal="left" vertical="top" wrapText="1" shrinkToFit="1"/>
      <protection locked="0"/>
    </xf>
    <xf numFmtId="165" fontId="0" fillId="0" borderId="0" xfId="0" applyNumberFormat="1" applyAlignment="1" applyProtection="1">
      <alignment horizontal="left" vertical="top" wrapText="1" shrinkToFit="1"/>
      <protection locked="0"/>
    </xf>
    <xf numFmtId="165" fontId="0" fillId="0" borderId="10" xfId="0" applyNumberFormat="1" applyBorder="1" applyAlignment="1" applyProtection="1">
      <alignment horizontal="left" vertical="top" wrapText="1" shrinkToFit="1"/>
      <protection locked="0"/>
    </xf>
    <xf numFmtId="165" fontId="0" fillId="0" borderId="3" xfId="0" applyNumberFormat="1" applyBorder="1" applyAlignment="1" applyProtection="1">
      <alignment horizontal="left" vertical="top" wrapText="1" shrinkToFit="1"/>
      <protection locked="0"/>
    </xf>
    <xf numFmtId="165" fontId="0" fillId="0" borderId="4" xfId="0" applyNumberFormat="1" applyBorder="1" applyAlignment="1" applyProtection="1">
      <alignment horizontal="left" vertical="top" wrapText="1" shrinkToFit="1"/>
      <protection locked="0"/>
    </xf>
    <xf numFmtId="165" fontId="0" fillId="0" borderId="5" xfId="0" applyNumberFormat="1" applyBorder="1" applyAlignment="1" applyProtection="1">
      <alignment horizontal="left" vertical="top" wrapText="1" shrinkToFit="1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left"/>
      <protection hidden="1"/>
    </xf>
    <xf numFmtId="0" fontId="0" fillId="2" borderId="10" xfId="0" applyFill="1" applyBorder="1" applyAlignment="1" applyProtection="1">
      <alignment horizontal="left"/>
      <protection hidden="1"/>
    </xf>
    <xf numFmtId="0" fontId="0" fillId="2" borderId="0" xfId="0" applyFill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alignment horizontal="center" vertical="center" wrapText="1"/>
      <protection locked="0" hidden="1"/>
    </xf>
    <xf numFmtId="165" fontId="8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12" fillId="2" borderId="12" xfId="0" applyFont="1" applyFill="1" applyBorder="1" applyAlignment="1" applyProtection="1">
      <alignment horizontal="center" vertical="justify"/>
      <protection hidden="1"/>
    </xf>
    <xf numFmtId="164" fontId="0" fillId="2" borderId="1" xfId="0" applyNumberFormat="1" applyFill="1" applyBorder="1" applyAlignment="1" applyProtection="1">
      <alignment horizontal="center" vertical="center"/>
      <protection locked="0" hidden="1"/>
    </xf>
    <xf numFmtId="0" fontId="0" fillId="2" borderId="0" xfId="0" applyFill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left"/>
      <protection hidden="1"/>
    </xf>
    <xf numFmtId="49" fontId="0" fillId="0" borderId="7" xfId="0" applyNumberFormat="1" applyFill="1" applyBorder="1" applyAlignment="1" applyProtection="1">
      <alignment horizontal="center" vertical="center"/>
      <protection locked="0" hidden="1"/>
    </xf>
    <xf numFmtId="49" fontId="1" fillId="0" borderId="8" xfId="0" applyNumberFormat="1" applyFont="1" applyFill="1" applyBorder="1" applyAlignment="1" applyProtection="1">
      <alignment horizontal="center" vertical="center"/>
      <protection locked="0" hidden="1"/>
    </xf>
    <xf numFmtId="49" fontId="1" fillId="0" borderId="9" xfId="0" applyNumberFormat="1" applyFont="1" applyFill="1" applyBorder="1" applyAlignment="1" applyProtection="1">
      <alignment horizontal="center" vertical="center"/>
      <protection locked="0" hidden="1"/>
    </xf>
    <xf numFmtId="0" fontId="0" fillId="2" borderId="7" xfId="0" applyFill="1" applyBorder="1" applyAlignment="1" applyProtection="1">
      <alignment horizontal="left" vertical="center"/>
      <protection locked="0" hidden="1"/>
    </xf>
    <xf numFmtId="0" fontId="0" fillId="2" borderId="8" xfId="0" applyFill="1" applyBorder="1" applyAlignment="1" applyProtection="1">
      <alignment horizontal="left" vertical="center"/>
      <protection locked="0" hidden="1"/>
    </xf>
    <xf numFmtId="0" fontId="0" fillId="2" borderId="9" xfId="0" applyFill="1" applyBorder="1" applyAlignment="1" applyProtection="1">
      <alignment horizontal="left" vertical="center"/>
      <protection locked="0" hidden="1"/>
    </xf>
    <xf numFmtId="49" fontId="8" fillId="2" borderId="4" xfId="0" applyNumberFormat="1" applyFont="1" applyFill="1" applyBorder="1" applyAlignment="1" applyProtection="1">
      <alignment horizontal="center" vertical="center"/>
      <protection hidden="1"/>
    </xf>
    <xf numFmtId="49" fontId="8" fillId="2" borderId="6" xfId="0" applyNumberFormat="1" applyFont="1" applyFill="1" applyBorder="1" applyAlignment="1" applyProtection="1">
      <alignment horizontal="left" vertical="center"/>
      <protection hidden="1"/>
    </xf>
    <xf numFmtId="49" fontId="8" fillId="2" borderId="0" xfId="0" applyNumberFormat="1" applyFont="1" applyFill="1" applyBorder="1" applyAlignment="1" applyProtection="1">
      <alignment horizontal="left" vertical="center"/>
      <protection hidden="1"/>
    </xf>
    <xf numFmtId="49" fontId="8" fillId="2" borderId="10" xfId="0" applyNumberFormat="1" applyFont="1" applyFill="1" applyBorder="1" applyAlignment="1" applyProtection="1">
      <alignment horizontal="left" vertical="center"/>
      <protection hidden="1"/>
    </xf>
    <xf numFmtId="49" fontId="8" fillId="2" borderId="11" xfId="0" applyNumberFormat="1" applyFont="1" applyFill="1" applyBorder="1" applyAlignment="1" applyProtection="1">
      <alignment horizontal="left" vertical="center"/>
      <protection hidden="1"/>
    </xf>
    <xf numFmtId="49" fontId="8" fillId="2" borderId="12" xfId="0" applyNumberFormat="1" applyFont="1" applyFill="1" applyBorder="1" applyAlignment="1" applyProtection="1">
      <alignment horizontal="left" vertical="center"/>
      <protection hidden="1"/>
    </xf>
    <xf numFmtId="49" fontId="8" fillId="2" borderId="13" xfId="0" applyNumberFormat="1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14" fillId="2" borderId="1" xfId="0" applyFont="1" applyFill="1" applyBorder="1" applyAlignment="1" applyProtection="1">
      <alignment horizontal="lef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left" vertical="top"/>
      <protection hidden="1"/>
    </xf>
    <xf numFmtId="0" fontId="4" fillId="2" borderId="8" xfId="0" applyFont="1" applyFill="1" applyBorder="1" applyAlignment="1" applyProtection="1">
      <alignment horizontal="left" vertical="top"/>
      <protection hidden="1"/>
    </xf>
    <xf numFmtId="0" fontId="4" fillId="2" borderId="9" xfId="0" applyFont="1" applyFill="1" applyBorder="1" applyAlignment="1" applyProtection="1">
      <alignment horizontal="left" vertical="top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 wrapText="1"/>
      <protection hidden="1"/>
    </xf>
    <xf numFmtId="0" fontId="4" fillId="2" borderId="0" xfId="0" applyFont="1" applyFill="1" applyBorder="1" applyAlignment="1" applyProtection="1">
      <alignment horizontal="left" vertical="center"/>
      <protection hidden="1"/>
    </xf>
    <xf numFmtId="1" fontId="8" fillId="2" borderId="1" xfId="0" applyNumberFormat="1" applyFont="1" applyFill="1" applyBorder="1" applyAlignment="1" applyProtection="1">
      <alignment horizontal="center" vertical="center"/>
      <protection hidden="1"/>
    </xf>
    <xf numFmtId="1" fontId="8" fillId="2" borderId="7" xfId="0" applyNumberFormat="1" applyFont="1" applyFill="1" applyBorder="1" applyAlignment="1" applyProtection="1">
      <alignment horizontal="center" vertical="center"/>
      <protection hidden="1"/>
    </xf>
    <xf numFmtId="1" fontId="8" fillId="2" borderId="9" xfId="0" applyNumberFormat="1" applyFont="1" applyFill="1" applyBorder="1" applyProtection="1"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0" fillId="2" borderId="9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/>
      <protection hidden="1"/>
    </xf>
    <xf numFmtId="0" fontId="0" fillId="2" borderId="8" xfId="0" applyFill="1" applyBorder="1" applyAlignment="1" applyProtection="1">
      <alignment horizontal="center"/>
      <protection hidden="1"/>
    </xf>
    <xf numFmtId="0" fontId="0" fillId="2" borderId="9" xfId="0" applyFill="1" applyBorder="1" applyAlignment="1" applyProtection="1">
      <alignment horizontal="center"/>
      <protection hidden="1"/>
    </xf>
    <xf numFmtId="1" fontId="8" fillId="2" borderId="9" xfId="0" applyNumberFormat="1" applyFont="1" applyFill="1" applyBorder="1" applyAlignment="1" applyProtection="1">
      <alignment horizontal="center" vertical="center"/>
      <protection hidden="1"/>
    </xf>
    <xf numFmtId="164" fontId="8" fillId="2" borderId="7" xfId="0" applyNumberFormat="1" applyFont="1" applyFill="1" applyBorder="1" applyAlignment="1" applyProtection="1">
      <alignment horizontal="center" vertical="center"/>
      <protection hidden="1"/>
    </xf>
    <xf numFmtId="164" fontId="8" fillId="2" borderId="9" xfId="0" applyNumberFormat="1" applyFont="1" applyFill="1" applyBorder="1" applyAlignment="1" applyProtection="1">
      <alignment horizontal="center" vertical="center"/>
      <protection hidden="1"/>
    </xf>
    <xf numFmtId="1" fontId="8" fillId="2" borderId="8" xfId="0" applyNumberFormat="1" applyFont="1" applyFill="1" applyBorder="1" applyAlignment="1" applyProtection="1">
      <alignment horizontal="center" vertical="center"/>
      <protection hidden="1"/>
    </xf>
    <xf numFmtId="164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8" fillId="2" borderId="7" xfId="0" applyNumberFormat="1" applyFont="1" applyFill="1" applyBorder="1" applyAlignment="1" applyProtection="1">
      <alignment horizontal="center" vertical="center"/>
      <protection hidden="1"/>
    </xf>
    <xf numFmtId="49" fontId="8" fillId="2" borderId="8" xfId="0" applyNumberFormat="1" applyFont="1" applyFill="1" applyBorder="1" applyAlignment="1" applyProtection="1">
      <alignment horizontal="center" vertical="center"/>
      <protection hidden="1"/>
    </xf>
    <xf numFmtId="49" fontId="8" fillId="2" borderId="9" xfId="0" applyNumberFormat="1" applyFont="1" applyFill="1" applyBorder="1" applyAlignment="1" applyProtection="1">
      <alignment horizontal="center" vertical="center"/>
      <protection hidden="1"/>
    </xf>
    <xf numFmtId="49" fontId="8" fillId="2" borderId="1" xfId="0" applyNumberFormat="1" applyFont="1" applyFill="1" applyBorder="1" applyAlignment="1" applyProtection="1">
      <alignment horizontal="center" vertical="center"/>
      <protection hidden="1"/>
    </xf>
    <xf numFmtId="49" fontId="0" fillId="0" borderId="7" xfId="0" applyNumberFormat="1" applyBorder="1" applyAlignment="1" applyProtection="1">
      <alignment horizontal="left" vertical="center"/>
      <protection hidden="1"/>
    </xf>
    <xf numFmtId="49" fontId="0" fillId="0" borderId="8" xfId="0" applyNumberFormat="1" applyBorder="1" applyAlignment="1" applyProtection="1">
      <alignment horizontal="left" vertical="center"/>
      <protection hidden="1"/>
    </xf>
    <xf numFmtId="49" fontId="0" fillId="0" borderId="9" xfId="0" applyNumberFormat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left"/>
      <protection hidden="1"/>
    </xf>
    <xf numFmtId="0" fontId="0" fillId="2" borderId="4" xfId="0" applyFill="1" applyBorder="1" applyAlignment="1" applyProtection="1">
      <alignment horizontal="left"/>
      <protection hidden="1"/>
    </xf>
    <xf numFmtId="0" fontId="0" fillId="2" borderId="5" xfId="0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center" vertical="center"/>
      <protection hidden="1"/>
    </xf>
    <xf numFmtId="0" fontId="4" fillId="2" borderId="7" xfId="0" applyFont="1" applyFill="1" applyBorder="1" applyAlignment="1" applyProtection="1">
      <alignment horizontal="center" vertical="center"/>
      <protection hidden="1"/>
    </xf>
    <xf numFmtId="0" fontId="4" fillId="2" borderId="8" xfId="0" applyFont="1" applyFill="1" applyBorder="1" applyAlignment="1" applyProtection="1">
      <alignment horizontal="center" vertical="center"/>
      <protection hidden="1"/>
    </xf>
    <xf numFmtId="0" fontId="4" fillId="2" borderId="9" xfId="0" applyFont="1" applyFill="1" applyBorder="1" applyAlignment="1" applyProtection="1">
      <alignment horizontal="center" vertical="center"/>
      <protection hidden="1"/>
    </xf>
    <xf numFmtId="0" fontId="0" fillId="2" borderId="6" xfId="0" applyFill="1" applyBorder="1" applyAlignment="1" applyProtection="1">
      <alignment horizontal="left"/>
      <protection hidden="1"/>
    </xf>
    <xf numFmtId="49" fontId="0" fillId="0" borderId="1" xfId="0" applyNumberFormat="1" applyBorder="1" applyAlignment="1" applyProtection="1">
      <alignment horizontal="left" vertical="center"/>
      <protection hidden="1"/>
    </xf>
    <xf numFmtId="0" fontId="4" fillId="2" borderId="7" xfId="0" applyFont="1" applyFill="1" applyBorder="1" applyAlignment="1" applyProtection="1">
      <alignment horizontal="left" vertical="center" wrapText="1"/>
      <protection hidden="1"/>
    </xf>
    <xf numFmtId="0" fontId="4" fillId="2" borderId="8" xfId="0" applyFont="1" applyFill="1" applyBorder="1" applyAlignment="1" applyProtection="1">
      <alignment horizontal="left" vertical="center" wrapText="1"/>
      <protection hidden="1"/>
    </xf>
    <xf numFmtId="0" fontId="4" fillId="2" borderId="9" xfId="0" applyFont="1" applyFill="1" applyBorder="1" applyAlignment="1" applyProtection="1">
      <alignment horizontal="left" vertical="center" wrapText="1"/>
      <protection hidden="1"/>
    </xf>
    <xf numFmtId="0" fontId="5" fillId="2" borderId="11" xfId="0" applyFont="1" applyFill="1" applyBorder="1" applyAlignment="1" applyProtection="1">
      <alignment horizontal="center" vertical="center"/>
      <protection hidden="1"/>
    </xf>
    <xf numFmtId="0" fontId="5" fillId="2" borderId="12" xfId="0" applyFont="1" applyFill="1" applyBorder="1" applyAlignment="1" applyProtection="1">
      <alignment horizontal="center" vertical="center"/>
      <protection hidden="1"/>
    </xf>
    <xf numFmtId="0" fontId="5" fillId="2" borderId="13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10" xfId="0" applyFont="1" applyFill="1" applyBorder="1" applyAlignment="1" applyProtection="1">
      <alignment horizontal="center" vertical="center"/>
      <protection hidden="1"/>
    </xf>
    <xf numFmtId="0" fontId="5" fillId="2" borderId="3" xfId="0" applyFont="1" applyFill="1" applyBorder="1" applyAlignment="1" applyProtection="1">
      <alignment horizontal="center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top" wrapText="1"/>
      <protection hidden="1"/>
    </xf>
    <xf numFmtId="0" fontId="7" fillId="2" borderId="0" xfId="0" applyFont="1" applyFill="1" applyBorder="1" applyAlignment="1" applyProtection="1">
      <alignment horizontal="left"/>
      <protection hidden="1"/>
    </xf>
    <xf numFmtId="0" fontId="0" fillId="2" borderId="11" xfId="0" applyFill="1" applyBorder="1" applyAlignment="1" applyProtection="1">
      <alignment horizontal="left" vertical="center"/>
      <protection hidden="1"/>
    </xf>
    <xf numFmtId="0" fontId="0" fillId="2" borderId="12" xfId="0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horizontal="left" vertical="center"/>
      <protection hidden="1"/>
    </xf>
    <xf numFmtId="0" fontId="0" fillId="2" borderId="6" xfId="0" applyFill="1" applyBorder="1" applyAlignment="1" applyProtection="1">
      <alignment horizontal="left" vertical="center"/>
      <protection hidden="1"/>
    </xf>
    <xf numFmtId="0" fontId="0" fillId="2" borderId="3" xfId="0" applyFill="1" applyBorder="1" applyAlignment="1" applyProtection="1">
      <alignment horizontal="left"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horizontal="left" vertical="center"/>
      <protection hidden="1"/>
    </xf>
  </cellXfs>
  <cellStyles count="1">
    <cellStyle name="Обычный" xfId="0" builtinId="0"/>
  </cellStyles>
  <dxfs count="131"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u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ont>
        <color theme="0"/>
      </font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color theme="0"/>
      </font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34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ont>
        <strike/>
        <condense val="0"/>
        <extend val="0"/>
      </font>
      <fill>
        <patternFill>
          <bgColor indexed="22"/>
        </patternFill>
      </fill>
    </dxf>
    <dxf>
      <fill>
        <patternFill>
          <bgColor indexed="29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27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ill>
        <patternFill>
          <bgColor indexed="41"/>
        </patternFill>
      </fill>
    </dxf>
    <dxf>
      <fill>
        <patternFill>
          <bgColor indexed="29"/>
        </patternFill>
      </fill>
    </dxf>
    <dxf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34"/>
        </patternFill>
      </fill>
    </dxf>
    <dxf>
      <fill>
        <patternFill>
          <bgColor indexed="29"/>
        </patternFill>
      </fill>
    </dxf>
    <dxf>
      <font>
        <strike val="0"/>
        <condense val="0"/>
        <extend val="0"/>
        <color indexed="9"/>
      </font>
      <fill>
        <patternFill patternType="solid">
          <bgColor indexed="9"/>
        </patternFill>
      </fill>
      <border>
        <left/>
        <right/>
        <top/>
        <bottom/>
      </border>
    </dxf>
    <dxf>
      <font>
        <color theme="0"/>
      </font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29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strike val="0"/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104775</xdr:rowOff>
    </xdr:from>
    <xdr:to>
      <xdr:col>15</xdr:col>
      <xdr:colOff>152400</xdr:colOff>
      <xdr:row>3</xdr:row>
      <xdr:rowOff>180975</xdr:rowOff>
    </xdr:to>
    <xdr:pic>
      <xdr:nvPicPr>
        <xdr:cNvPr id="1227" name="Picture 2" descr="QZNA-color-do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2695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15</xdr:col>
      <xdr:colOff>152400</xdr:colOff>
      <xdr:row>3</xdr:row>
      <xdr:rowOff>180975</xdr:rowOff>
    </xdr:to>
    <xdr:pic>
      <xdr:nvPicPr>
        <xdr:cNvPr id="4188" name="Picture 2" descr="QZNA-color-doc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104775"/>
          <a:ext cx="269557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ID1"/>
  <sheetViews>
    <sheetView workbookViewId="0"/>
  </sheetViews>
  <sheetFormatPr defaultRowHeight="12.75" x14ac:dyDescent="0.2"/>
  <cols>
    <col min="238" max="238" width="0" hidden="1" customWidth="1"/>
  </cols>
  <sheetData>
    <row r="1" spans="238:238" x14ac:dyDescent="0.2">
      <c r="ID1" s="57" t="s">
        <v>219</v>
      </c>
    </row>
  </sheetData>
  <sheetProtection password="CDD2" sheet="1" objects="1" scenarios="1" selectLockedCells="1" selectUnlockedCell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31"/>
  <sheetViews>
    <sheetView tabSelected="1" view="pageBreakPreview" zoomScale="120" zoomScaleNormal="100" zoomScaleSheetLayoutView="120" workbookViewId="0">
      <selection activeCell="AA124" sqref="AA124:AG124"/>
    </sheetView>
  </sheetViews>
  <sheetFormatPr defaultRowHeight="12.75" x14ac:dyDescent="0.2"/>
  <cols>
    <col min="1" max="35" width="2.5703125" customWidth="1"/>
  </cols>
  <sheetData>
    <row r="1" spans="1:35" ht="18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1" t="s">
        <v>220</v>
      </c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ht="18.75" customHeight="1" x14ac:dyDescent="0.2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2" t="s">
        <v>1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5" ht="18.75" customHeight="1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3" t="s">
        <v>121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ht="18.75" customHeight="1" x14ac:dyDescent="0.2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23" t="s">
        <v>2</v>
      </c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</row>
    <row r="5" spans="1:35" ht="5.25" customHeight="1" x14ac:dyDescent="0.2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8.75" customHeight="1" x14ac:dyDescent="0.2">
      <c r="A6" s="126" t="str">
        <f>IF(OR(N7=B22,N7=B21),"Опросный лист на изготовление замерной установки","Опросный лист на изготовление измерительной установки")</f>
        <v>Опросный лист на изготовление измерительной установки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</row>
    <row r="7" spans="1:35" ht="18.75" customHeight="1" x14ac:dyDescent="0.2">
      <c r="A7" s="44"/>
      <c r="B7" s="44"/>
      <c r="C7" s="44"/>
      <c r="D7" s="128" t="s">
        <v>214</v>
      </c>
      <c r="E7" s="128"/>
      <c r="F7" s="128"/>
      <c r="G7" s="128"/>
      <c r="H7" s="128"/>
      <c r="I7" s="128"/>
      <c r="J7" s="128"/>
      <c r="K7" s="128"/>
      <c r="L7" s="128"/>
      <c r="M7" s="128"/>
      <c r="N7" s="127" t="s">
        <v>211</v>
      </c>
      <c r="O7" s="127"/>
      <c r="P7" s="127"/>
      <c r="Q7" s="127"/>
      <c r="R7" s="127"/>
      <c r="S7" s="127"/>
      <c r="T7" s="127"/>
      <c r="U7" s="127"/>
      <c r="V7" s="124" t="str">
        <f>IF(OR(N7=B19,N7=B20,N7=B21),"соответствует требованиям ГОСТ Р 8.615-2005",IF(N7=B22,"соответствует требованиям ГОСТ 12.2.003-91",""))</f>
        <v>соответствует требованиям ГОСТ Р 8.615-2005</v>
      </c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</row>
    <row r="8" spans="1:35" ht="15" customHeight="1" x14ac:dyDescent="0.2">
      <c r="A8" s="129" t="str">
        <f>IF(N7=B19,"Динамический, сепарационный метод измерения трёх фаз (газ/нефть/вода). Соответствует требованиям ГОСТ Р 8.615-2005.",IF(N7=B20,"Гидростатический, сепарационный метод измерения трёх фаз (газ/нефть/вода). Соответствует требованиям ГОСТ Р 8.615-2005.",IF(N7=B21,"Мультифазный, бессепарационный метод измерения трёх фаз (газ/нефть/вода). Соответствует требованиям ГОСТ Р 8.615-2005.",IF(N7=B22,"Динамический, сепарационный метод замера двух фаз (газ/жидкость). Соответствует требованиям ГОСТ 12.2.003-91.",""))))</f>
        <v>Динамический, сепарационный метод измерения трёх фаз (газ/нефть/вода). Соответствует требованиям ГОСТ Р 8.615-2005.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</row>
    <row r="9" spans="1:35" s="1" customFormat="1" ht="14.25" customHeight="1" x14ac:dyDescent="0.2">
      <c r="A9" s="119" t="s">
        <v>4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</row>
    <row r="10" spans="1:35" ht="15" customHeight="1" x14ac:dyDescent="0.2">
      <c r="A10" s="14"/>
      <c r="B10" s="120" t="s">
        <v>5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  <c r="AE10" s="130"/>
      <c r="AF10" s="130"/>
      <c r="AG10" s="130"/>
      <c r="AH10" s="130"/>
      <c r="AI10" s="14"/>
    </row>
    <row r="11" spans="1:35" ht="15" customHeight="1" x14ac:dyDescent="0.2">
      <c r="A11" s="14"/>
      <c r="B11" s="116" t="s">
        <v>6</v>
      </c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8"/>
      <c r="P11" s="101"/>
      <c r="Q11" s="102"/>
      <c r="R11" s="102"/>
      <c r="S11" s="102"/>
      <c r="T11" s="102"/>
      <c r="U11" s="102"/>
      <c r="V11" s="102"/>
      <c r="W11" s="102"/>
      <c r="X11" s="102"/>
      <c r="Y11" s="102"/>
      <c r="Z11" s="102"/>
      <c r="AA11" s="102"/>
      <c r="AB11" s="102"/>
      <c r="AC11" s="102"/>
      <c r="AD11" s="102"/>
      <c r="AE11" s="102"/>
      <c r="AF11" s="102"/>
      <c r="AG11" s="102"/>
      <c r="AH11" s="103"/>
      <c r="AI11" s="14"/>
    </row>
    <row r="12" spans="1:35" ht="15" customHeight="1" x14ac:dyDescent="0.2">
      <c r="A12" s="14"/>
      <c r="B12" s="116" t="s">
        <v>7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P12" s="101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3"/>
      <c r="AI12" s="14"/>
    </row>
    <row r="13" spans="1:35" ht="15" customHeight="1" x14ac:dyDescent="0.2">
      <c r="A13" s="14"/>
      <c r="B13" s="116" t="s">
        <v>8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P13" s="101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2"/>
      <c r="AG13" s="102"/>
      <c r="AH13" s="103"/>
      <c r="AI13" s="14"/>
    </row>
    <row r="14" spans="1:35" ht="15" customHeight="1" x14ac:dyDescent="0.2">
      <c r="A14" s="14"/>
      <c r="B14" s="116" t="s">
        <v>9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101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E14" s="102"/>
      <c r="AF14" s="102"/>
      <c r="AG14" s="102"/>
      <c r="AH14" s="103"/>
      <c r="AI14" s="14"/>
    </row>
    <row r="15" spans="1:35" ht="15" customHeight="1" x14ac:dyDescent="0.2">
      <c r="A15" s="14"/>
      <c r="B15" s="116" t="s">
        <v>10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101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102"/>
      <c r="AF15" s="102"/>
      <c r="AG15" s="102"/>
      <c r="AH15" s="103"/>
      <c r="AI15" s="14"/>
    </row>
    <row r="16" spans="1:35" ht="2.25" customHeight="1" x14ac:dyDescent="0.2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</row>
    <row r="17" spans="1:35" ht="15" customHeight="1" x14ac:dyDescent="0.2">
      <c r="A17" s="14"/>
      <c r="B17" s="113" t="s">
        <v>210</v>
      </c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5"/>
      <c r="AF17" s="110"/>
      <c r="AG17" s="111"/>
      <c r="AH17" s="112"/>
      <c r="AI17" s="14"/>
    </row>
    <row r="18" spans="1:35" x14ac:dyDescent="0.2">
      <c r="A18" s="14"/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4"/>
      <c r="AG18" s="54"/>
      <c r="AH18" s="54"/>
      <c r="AI18" s="14"/>
    </row>
    <row r="19" spans="1:35" hidden="1" x14ac:dyDescent="0.2">
      <c r="A19" s="14"/>
      <c r="B19" s="55" t="s">
        <v>211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4"/>
      <c r="AG19" s="54"/>
      <c r="AH19" s="54"/>
      <c r="AI19" s="14"/>
    </row>
    <row r="20" spans="1:35" hidden="1" x14ac:dyDescent="0.2">
      <c r="A20" s="14"/>
      <c r="B20" s="55" t="s">
        <v>212</v>
      </c>
      <c r="C20" s="53"/>
      <c r="D20" s="53"/>
      <c r="E20" s="53"/>
      <c r="F20" s="53"/>
      <c r="G20" s="53"/>
      <c r="H20" s="53"/>
      <c r="I20" s="53"/>
      <c r="J20" s="53"/>
      <c r="K20" s="53"/>
      <c r="L20" s="53" t="str">
        <f>IF(N7=B19,"УМ ",IF(N7=B20,"ИМП",IF(N7=B21,"УМШ",IF(N7=B22,"АМ ",""))))</f>
        <v xml:space="preserve">УМ </v>
      </c>
      <c r="M20" s="53"/>
      <c r="N20" s="53"/>
      <c r="O20" s="53"/>
      <c r="P20" s="53" t="str">
        <f>IF(N7=B19,AA96,IF(N7=B22,X96,""))</f>
        <v>Е Е</v>
      </c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4"/>
      <c r="AG20" s="54"/>
      <c r="AH20" s="54"/>
      <c r="AI20" s="14"/>
    </row>
    <row r="21" spans="1:35" hidden="1" x14ac:dyDescent="0.2">
      <c r="A21" s="14"/>
      <c r="B21" s="55" t="s">
        <v>213</v>
      </c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4"/>
      <c r="AG21" s="54"/>
      <c r="AH21" s="54"/>
      <c r="AI21" s="14"/>
    </row>
    <row r="22" spans="1:35" hidden="1" x14ac:dyDescent="0.2">
      <c r="A22" s="14"/>
      <c r="B22" s="55" t="s">
        <v>218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4"/>
      <c r="AG22" s="54"/>
      <c r="AH22" s="54"/>
      <c r="AI22" s="14"/>
    </row>
    <row r="23" spans="1:35" ht="15" customHeight="1" x14ac:dyDescent="0.2">
      <c r="A23" s="14"/>
      <c r="B23" s="104" t="s">
        <v>221</v>
      </c>
      <c r="C23" s="105"/>
      <c r="D23" s="105"/>
      <c r="E23" s="105"/>
      <c r="F23" s="105"/>
      <c r="G23" s="106"/>
      <c r="H23" s="107"/>
      <c r="I23" s="108"/>
      <c r="J23" s="108"/>
      <c r="K23" s="108"/>
      <c r="L23" s="108"/>
      <c r="M23" s="108"/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9"/>
      <c r="AI23" s="14"/>
    </row>
    <row r="24" spans="1:35" ht="9" customHeigh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</row>
    <row r="25" spans="1:35" ht="12" customHeight="1" x14ac:dyDescent="0.2">
      <c r="A25" s="94" t="s">
        <v>13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</row>
    <row r="26" spans="1:35" ht="3.75" customHeight="1" x14ac:dyDescent="0.2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</row>
    <row r="27" spans="1:35" s="2" customFormat="1" ht="18.75" customHeight="1" x14ac:dyDescent="0.2">
      <c r="A27" s="98" t="str">
        <f>CONCATENATE(L20,P20)</f>
        <v>УМ Е Е</v>
      </c>
      <c r="B27" s="99"/>
      <c r="C27" s="99"/>
      <c r="D27" s="100"/>
      <c r="E27" s="6" t="s">
        <v>11</v>
      </c>
      <c r="F27" s="5" t="str">
        <f>W106</f>
        <v>О</v>
      </c>
      <c r="G27" s="6" t="s">
        <v>11</v>
      </c>
      <c r="H27" s="97" t="str">
        <f>IF(T29=A30, IF(O35&lt;&gt;"", V30&amp;W30, "С??"), IF(T29=A31, "ПШ", IF(T29=A32, "ПП", IF(T29=A33, "ПС", IF(T29=A34, "*", " ")))))</f>
        <v>С01</v>
      </c>
      <c r="I27" s="97"/>
      <c r="J27" s="97" t="str">
        <f>IF(AF80="Да","НД",IF(AF80="Нет","Х",""))</f>
        <v>Х</v>
      </c>
      <c r="K27" s="97"/>
      <c r="L27" s="97" t="str">
        <f>P111</f>
        <v>У1</v>
      </c>
      <c r="M27" s="97"/>
      <c r="N27" s="97"/>
      <c r="O27" s="95" t="str">
        <f>P117</f>
        <v>Х</v>
      </c>
      <c r="P27" s="96"/>
      <c r="Q27" s="6" t="s">
        <v>11</v>
      </c>
      <c r="R27" s="5" t="str">
        <f>IF(AD126=1,AD125,"")</f>
        <v>S</v>
      </c>
      <c r="S27" s="5" t="str">
        <f>Y134</f>
        <v>М</v>
      </c>
      <c r="T27" s="5" t="str">
        <f>Y139</f>
        <v>Х</v>
      </c>
      <c r="U27" s="6" t="s">
        <v>11</v>
      </c>
      <c r="V27" s="5">
        <f>AD148</f>
        <v>2</v>
      </c>
      <c r="W27" s="5" t="str">
        <f>IF(AF152="Да","Т",IF(AF152="Нет","Х",""))</f>
        <v>Х</v>
      </c>
      <c r="X27" s="5" t="str">
        <f>R160</f>
        <v>П</v>
      </c>
      <c r="Y27" s="6" t="s">
        <v>11</v>
      </c>
      <c r="Z27" s="5" t="str">
        <f>N166</f>
        <v>Н</v>
      </c>
      <c r="AA27" s="5" t="str">
        <f>AA166</f>
        <v>Н</v>
      </c>
      <c r="AB27" s="5" t="str">
        <f>Q175</f>
        <v>Р</v>
      </c>
      <c r="AC27" s="5" t="str">
        <f>T180</f>
        <v>Р</v>
      </c>
      <c r="AD27" s="5" t="str">
        <f>T186</f>
        <v>О</v>
      </c>
      <c r="AE27" s="5" t="str">
        <f>IF(N7=B19,IF(W189=A190,"Т",IF(W189=A191,"Х",IF(W189=A192,"К",""))),"Х")</f>
        <v>Х</v>
      </c>
      <c r="AF27" s="5" t="str">
        <f>IF(AF194="Да","М",IF(AF194="Нет","Х",""))</f>
        <v>Х</v>
      </c>
      <c r="AG27" s="97">
        <f>IF((U186&lt;&gt;0)*(U186&lt;&gt;""),U186,"")</f>
        <v>6</v>
      </c>
      <c r="AH27" s="97"/>
      <c r="AI27" s="58" t="str">
        <f>IF(AF200="Да","Д",IF(AF200="Нет","Х",""))</f>
        <v>Х</v>
      </c>
    </row>
    <row r="28" spans="1:35" ht="7.5" customHeight="1" x14ac:dyDescent="0.2">
      <c r="A28" s="14"/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</row>
    <row r="29" spans="1:35" ht="13.5" customHeight="1" x14ac:dyDescent="0.2">
      <c r="A29" s="14" t="s">
        <v>14</v>
      </c>
      <c r="B29" s="14"/>
      <c r="C29" s="65" t="s">
        <v>15</v>
      </c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52"/>
      <c r="P29" s="52"/>
      <c r="Q29" s="14"/>
      <c r="R29" s="14"/>
      <c r="S29" s="14"/>
      <c r="T29" s="171" t="s">
        <v>17</v>
      </c>
      <c r="U29" s="172"/>
      <c r="V29" s="172"/>
      <c r="W29" s="172"/>
      <c r="X29" s="172"/>
      <c r="Y29" s="172"/>
      <c r="Z29" s="172"/>
      <c r="AA29" s="172"/>
      <c r="AB29" s="172"/>
      <c r="AC29" s="172"/>
      <c r="AD29" s="172"/>
      <c r="AE29" s="172"/>
      <c r="AF29" s="172"/>
      <c r="AG29" s="173"/>
      <c r="AH29" s="14"/>
      <c r="AI29" s="14"/>
    </row>
    <row r="30" spans="1:35" ht="13.5" hidden="1" customHeight="1" x14ac:dyDescent="0.2">
      <c r="A30" s="14" t="s">
        <v>17</v>
      </c>
      <c r="B30" s="14"/>
      <c r="C30" s="14"/>
      <c r="D30" s="14"/>
      <c r="E30" s="14"/>
      <c r="F30" s="14"/>
      <c r="G30" s="14"/>
      <c r="H30" s="14">
        <v>1</v>
      </c>
      <c r="I30" s="14">
        <v>2</v>
      </c>
      <c r="J30" s="14">
        <v>3</v>
      </c>
      <c r="K30" s="14">
        <v>4</v>
      </c>
      <c r="L30" s="14">
        <v>5</v>
      </c>
      <c r="M30" s="14">
        <v>6</v>
      </c>
      <c r="N30" s="14">
        <v>7</v>
      </c>
      <c r="O30" s="3">
        <v>8</v>
      </c>
      <c r="P30" s="3">
        <v>9</v>
      </c>
      <c r="Q30" s="3">
        <v>10</v>
      </c>
      <c r="R30" s="3">
        <v>11</v>
      </c>
      <c r="S30" s="3">
        <v>12</v>
      </c>
      <c r="T30" s="3">
        <v>13</v>
      </c>
      <c r="U30" s="3">
        <v>14</v>
      </c>
      <c r="V30" s="3" t="str">
        <f>IF(T29=A30,"С","")</f>
        <v>С</v>
      </c>
      <c r="W30" s="3" t="str">
        <f>IF((O35&gt;0)*(O35&lt;10),0&amp;O35,O35)</f>
        <v>01</v>
      </c>
      <c r="X30" s="3"/>
      <c r="Y30" s="3" t="s">
        <v>39</v>
      </c>
      <c r="Z30" s="3" t="s">
        <v>40</v>
      </c>
      <c r="AA30" s="3"/>
      <c r="AB30" s="3"/>
      <c r="AC30" s="3"/>
      <c r="AD30" s="3"/>
      <c r="AE30" s="3"/>
      <c r="AF30" s="3"/>
      <c r="AG30" s="3"/>
      <c r="AH30" s="3"/>
      <c r="AI30" s="3"/>
    </row>
    <row r="31" spans="1:35" ht="13.5" hidden="1" customHeight="1" x14ac:dyDescent="0.2">
      <c r="A31" s="14" t="str">
        <f>IF(N7=B21,"","Передвижная на шасси автомобиля.")</f>
        <v>Передвижная на шасси автомобиля.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3">
        <f>IF((T29&lt;&gt;A30)*(T29&lt;&gt;A34), 0, IF((T29=A30)*(O35=H30), 1, IF((T29=A30)*(O35=I30), 2, IF((T29=A30)*(O35=J30), 3, IF((T29=A30)*(O35=K30), 4, IF((T29=A30)*(O35=L30), 5, IF((T29=A30)*(O35=M30), 6, IF((T29=A30)*(O35=N30), 7, ""))))))))</f>
        <v>1</v>
      </c>
      <c r="P31" s="3" t="str">
        <f>IF((T29&lt;&gt;A30)*(T29&lt;&gt;A34), 0, IF((T29=A30)*(O35=8), 8, IF((T29=A30)*(O35=9), 9, IF((T29=A30)*(O35=10), 10, IF((T29=A30)*(O35=11), 11, IF((T29=A30)*(O35=12), 12, IF((T29=A30)*(O35=13), 13, IF((T29=A30)*(O35=14), 14, ""))))))))</f>
        <v/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ht="13.5" hidden="1" customHeight="1" x14ac:dyDescent="0.2">
      <c r="A32" s="14" t="str">
        <f>IF(N7=B21,"","Передвижная на прицепе СЗАП.")</f>
        <v>Передвижная на прицепе СЗАП.</v>
      </c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3">
        <f>P32</f>
        <v>1</v>
      </c>
      <c r="P32" s="3">
        <f>IF(O31&lt;&gt;0, IF(O35&lt;8, O31, IF(O35&gt;7, P31, "")), 0)</f>
        <v>1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ht="13.5" hidden="1" customHeight="1" x14ac:dyDescent="0.2">
      <c r="A33" s="14" t="str">
        <f>IF(N7=B21,"","Передвижная на санях.")</f>
        <v>Передвижная на санях.</v>
      </c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ht="13.5" hidden="1" customHeight="1" x14ac:dyDescent="0.2">
      <c r="A34" s="14" t="str">
        <f>IF(N7=B21,"","Спецзаказ.")</f>
        <v>Спецзаказ.</v>
      </c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ht="13.5" customHeight="1" x14ac:dyDescent="0.2">
      <c r="A35" s="14"/>
      <c r="B35" s="14"/>
      <c r="C35" s="74" t="str">
        <f>IF(T29=A30,"Укажите количество скважин:", " ")</f>
        <v>Укажите количество скважин: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15"/>
      <c r="O35" s="133">
        <v>1</v>
      </c>
      <c r="P35" s="134"/>
      <c r="Q35" s="14"/>
      <c r="R35" s="167" t="str">
        <f>IF((O35&gt;1)*(O35&lt;15)*(T29=A30),"Не забудьте согласовать компоновку входов!"," ")</f>
        <v xml:space="preserve"> </v>
      </c>
      <c r="S35" s="167"/>
      <c r="T35" s="167"/>
      <c r="U35" s="167"/>
      <c r="V35" s="167"/>
      <c r="W35" s="167"/>
      <c r="X35" s="167"/>
      <c r="Y35" s="167"/>
      <c r="Z35" s="167"/>
      <c r="AA35" s="167"/>
      <c r="AB35" s="167"/>
      <c r="AC35" s="167"/>
      <c r="AD35" s="167"/>
      <c r="AE35" s="167"/>
      <c r="AF35" s="167"/>
      <c r="AG35" s="167"/>
      <c r="AH35" s="14"/>
      <c r="AI35" s="14"/>
    </row>
    <row r="36" spans="1:35" s="4" customFormat="1" ht="3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</row>
    <row r="37" spans="1:35" s="4" customFormat="1" ht="13.5" customHeight="1" x14ac:dyDescent="0.2">
      <c r="A37" s="7" t="s">
        <v>21</v>
      </c>
      <c r="B37" s="7"/>
      <c r="C37" s="65" t="s">
        <v>22</v>
      </c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5"/>
      <c r="AF37" s="65"/>
      <c r="AG37" s="65"/>
      <c r="AH37" s="7"/>
      <c r="AI37" s="7"/>
    </row>
    <row r="38" spans="1:35" s="4" customFormat="1" ht="13.5" customHeight="1" x14ac:dyDescent="0.2">
      <c r="A38" s="7"/>
      <c r="B38" s="7"/>
      <c r="C38" s="83" t="s">
        <v>23</v>
      </c>
      <c r="D38" s="83"/>
      <c r="E38" s="83" t="s">
        <v>208</v>
      </c>
      <c r="F38" s="83"/>
      <c r="G38" s="83"/>
      <c r="H38" s="83"/>
      <c r="I38" s="83"/>
      <c r="J38" s="88" t="s">
        <v>125</v>
      </c>
      <c r="K38" s="89"/>
      <c r="L38" s="89"/>
      <c r="M38" s="89"/>
      <c r="N38" s="89"/>
      <c r="O38" s="90"/>
      <c r="P38" s="88" t="s">
        <v>124</v>
      </c>
      <c r="Q38" s="89"/>
      <c r="R38" s="89"/>
      <c r="S38" s="89"/>
      <c r="T38" s="89"/>
      <c r="U38" s="90"/>
      <c r="V38" s="77" t="s">
        <v>123</v>
      </c>
      <c r="W38" s="78"/>
      <c r="X38" s="78"/>
      <c r="Y38" s="78"/>
      <c r="Z38" s="78"/>
      <c r="AA38" s="79"/>
      <c r="AB38" s="77" t="s">
        <v>25</v>
      </c>
      <c r="AC38" s="78"/>
      <c r="AD38" s="78"/>
      <c r="AE38" s="78"/>
      <c r="AF38" s="78"/>
      <c r="AG38" s="79"/>
      <c r="AH38" s="7"/>
      <c r="AI38" s="7"/>
    </row>
    <row r="39" spans="1:35" s="4" customFormat="1" ht="24.75" customHeight="1" x14ac:dyDescent="0.2">
      <c r="A39" s="7"/>
      <c r="B39" s="7"/>
      <c r="C39" s="83"/>
      <c r="D39" s="83"/>
      <c r="E39" s="83"/>
      <c r="F39" s="83"/>
      <c r="G39" s="83"/>
      <c r="H39" s="83"/>
      <c r="I39" s="83"/>
      <c r="J39" s="91"/>
      <c r="K39" s="92"/>
      <c r="L39" s="92"/>
      <c r="M39" s="92"/>
      <c r="N39" s="92"/>
      <c r="O39" s="93"/>
      <c r="P39" s="91"/>
      <c r="Q39" s="92"/>
      <c r="R39" s="92"/>
      <c r="S39" s="92"/>
      <c r="T39" s="92"/>
      <c r="U39" s="93"/>
      <c r="V39" s="80"/>
      <c r="W39" s="81"/>
      <c r="X39" s="81"/>
      <c r="Y39" s="81"/>
      <c r="Z39" s="81"/>
      <c r="AA39" s="82"/>
      <c r="AB39" s="80"/>
      <c r="AC39" s="81"/>
      <c r="AD39" s="81"/>
      <c r="AE39" s="81"/>
      <c r="AF39" s="81"/>
      <c r="AG39" s="82"/>
      <c r="AH39" s="7"/>
      <c r="AI39" s="7"/>
    </row>
    <row r="40" spans="1:35" s="4" customFormat="1" ht="13.5" customHeight="1" x14ac:dyDescent="0.2">
      <c r="A40" s="7"/>
      <c r="B40" s="7"/>
      <c r="C40" s="83"/>
      <c r="D40" s="83"/>
      <c r="E40" s="83"/>
      <c r="F40" s="83"/>
      <c r="G40" s="83"/>
      <c r="H40" s="83"/>
      <c r="I40" s="83"/>
      <c r="J40" s="83" t="s">
        <v>26</v>
      </c>
      <c r="K40" s="83"/>
      <c r="L40" s="83"/>
      <c r="M40" s="83" t="s">
        <v>27</v>
      </c>
      <c r="N40" s="83"/>
      <c r="O40" s="83"/>
      <c r="P40" s="83" t="s">
        <v>26</v>
      </c>
      <c r="Q40" s="83"/>
      <c r="R40" s="83"/>
      <c r="S40" s="83" t="s">
        <v>27</v>
      </c>
      <c r="T40" s="83"/>
      <c r="U40" s="83"/>
      <c r="V40" s="83" t="s">
        <v>26</v>
      </c>
      <c r="W40" s="83"/>
      <c r="X40" s="83"/>
      <c r="Y40" s="83" t="s">
        <v>27</v>
      </c>
      <c r="Z40" s="83"/>
      <c r="AA40" s="83"/>
      <c r="AB40" s="83" t="s">
        <v>26</v>
      </c>
      <c r="AC40" s="83"/>
      <c r="AD40" s="83"/>
      <c r="AE40" s="83" t="s">
        <v>27</v>
      </c>
      <c r="AF40" s="83"/>
      <c r="AG40" s="83"/>
      <c r="AH40" s="7"/>
      <c r="AI40" s="7"/>
    </row>
    <row r="41" spans="1:35" s="32" customFormat="1" ht="12" customHeight="1" x14ac:dyDescent="0.2">
      <c r="A41" s="31"/>
      <c r="B41" s="31"/>
      <c r="C41" s="76">
        <v>1</v>
      </c>
      <c r="D41" s="76"/>
      <c r="E41" s="87"/>
      <c r="F41" s="87"/>
      <c r="G41" s="87"/>
      <c r="H41" s="87"/>
      <c r="I41" s="87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31"/>
      <c r="AI41" s="31"/>
    </row>
    <row r="42" spans="1:35" s="32" customFormat="1" ht="12" customHeight="1" x14ac:dyDescent="0.2">
      <c r="A42" s="31"/>
      <c r="B42" s="31"/>
      <c r="C42" s="76">
        <v>2</v>
      </c>
      <c r="D42" s="76"/>
      <c r="E42" s="84"/>
      <c r="F42" s="85"/>
      <c r="G42" s="85"/>
      <c r="H42" s="85"/>
      <c r="I42" s="86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9"/>
      <c r="AC42" s="70"/>
      <c r="AD42" s="71"/>
      <c r="AE42" s="69"/>
      <c r="AF42" s="70"/>
      <c r="AG42" s="71"/>
      <c r="AH42" s="31"/>
      <c r="AI42" s="31"/>
    </row>
    <row r="43" spans="1:35" s="32" customFormat="1" ht="12" customHeight="1" x14ac:dyDescent="0.2">
      <c r="A43" s="31"/>
      <c r="B43" s="31"/>
      <c r="C43" s="76">
        <v>3</v>
      </c>
      <c r="D43" s="76"/>
      <c r="E43" s="84"/>
      <c r="F43" s="85"/>
      <c r="G43" s="85"/>
      <c r="H43" s="85"/>
      <c r="I43" s="86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  <c r="AA43" s="62"/>
      <c r="AB43" s="69"/>
      <c r="AC43" s="70"/>
      <c r="AD43" s="71"/>
      <c r="AE43" s="69"/>
      <c r="AF43" s="70"/>
      <c r="AG43" s="71"/>
      <c r="AH43" s="31"/>
      <c r="AI43" s="31"/>
    </row>
    <row r="44" spans="1:35" s="32" customFormat="1" ht="12" customHeight="1" x14ac:dyDescent="0.2">
      <c r="A44" s="31"/>
      <c r="B44" s="31"/>
      <c r="C44" s="76">
        <v>4</v>
      </c>
      <c r="D44" s="76"/>
      <c r="E44" s="84"/>
      <c r="F44" s="85"/>
      <c r="G44" s="85"/>
      <c r="H44" s="85"/>
      <c r="I44" s="86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9"/>
      <c r="AC44" s="70"/>
      <c r="AD44" s="71"/>
      <c r="AE44" s="69"/>
      <c r="AF44" s="70"/>
      <c r="AG44" s="71"/>
      <c r="AH44" s="31"/>
      <c r="AI44" s="31"/>
    </row>
    <row r="45" spans="1:35" s="32" customFormat="1" ht="12" customHeight="1" x14ac:dyDescent="0.2">
      <c r="A45" s="31"/>
      <c r="B45" s="31"/>
      <c r="C45" s="76">
        <v>5</v>
      </c>
      <c r="D45" s="76"/>
      <c r="E45" s="84"/>
      <c r="F45" s="85"/>
      <c r="G45" s="85"/>
      <c r="H45" s="85"/>
      <c r="I45" s="86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9"/>
      <c r="AC45" s="70"/>
      <c r="AD45" s="71"/>
      <c r="AE45" s="69"/>
      <c r="AF45" s="70"/>
      <c r="AG45" s="71"/>
      <c r="AH45" s="31"/>
      <c r="AI45" s="31"/>
    </row>
    <row r="46" spans="1:35" s="32" customFormat="1" ht="12" customHeight="1" x14ac:dyDescent="0.2">
      <c r="A46" s="31"/>
      <c r="B46" s="31"/>
      <c r="C46" s="76">
        <v>6</v>
      </c>
      <c r="D46" s="76"/>
      <c r="E46" s="84"/>
      <c r="F46" s="85"/>
      <c r="G46" s="85"/>
      <c r="H46" s="85"/>
      <c r="I46" s="86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  <c r="AA46" s="62"/>
      <c r="AB46" s="69"/>
      <c r="AC46" s="70"/>
      <c r="AD46" s="71"/>
      <c r="AE46" s="69"/>
      <c r="AF46" s="70"/>
      <c r="AG46" s="71"/>
      <c r="AH46" s="31"/>
      <c r="AI46" s="31"/>
    </row>
    <row r="47" spans="1:35" s="32" customFormat="1" ht="12" customHeight="1" x14ac:dyDescent="0.2">
      <c r="A47" s="31"/>
      <c r="B47" s="31"/>
      <c r="C47" s="76">
        <v>7</v>
      </c>
      <c r="D47" s="76"/>
      <c r="E47" s="84"/>
      <c r="F47" s="85"/>
      <c r="G47" s="85"/>
      <c r="H47" s="85"/>
      <c r="I47" s="86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  <c r="AA47" s="62"/>
      <c r="AB47" s="69"/>
      <c r="AC47" s="70"/>
      <c r="AD47" s="71"/>
      <c r="AE47" s="69"/>
      <c r="AF47" s="70"/>
      <c r="AG47" s="71"/>
      <c r="AH47" s="31"/>
      <c r="AI47" s="31"/>
    </row>
    <row r="48" spans="1:35" s="32" customFormat="1" ht="12" customHeight="1" x14ac:dyDescent="0.2">
      <c r="A48" s="31"/>
      <c r="B48" s="31"/>
      <c r="C48" s="76">
        <v>8</v>
      </c>
      <c r="D48" s="76"/>
      <c r="E48" s="84"/>
      <c r="F48" s="85"/>
      <c r="G48" s="85"/>
      <c r="H48" s="85"/>
      <c r="I48" s="86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9"/>
      <c r="AC48" s="70"/>
      <c r="AD48" s="71"/>
      <c r="AE48" s="69"/>
      <c r="AF48" s="70"/>
      <c r="AG48" s="71"/>
      <c r="AH48" s="31"/>
      <c r="AI48" s="31"/>
    </row>
    <row r="49" spans="1:35" s="32" customFormat="1" ht="12" customHeight="1" x14ac:dyDescent="0.2">
      <c r="A49" s="31"/>
      <c r="B49" s="31"/>
      <c r="C49" s="76">
        <v>9</v>
      </c>
      <c r="D49" s="76"/>
      <c r="E49" s="84"/>
      <c r="F49" s="85"/>
      <c r="G49" s="85"/>
      <c r="H49" s="85"/>
      <c r="I49" s="86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9"/>
      <c r="AC49" s="70"/>
      <c r="AD49" s="71"/>
      <c r="AE49" s="69"/>
      <c r="AF49" s="70"/>
      <c r="AG49" s="71"/>
      <c r="AH49" s="31"/>
      <c r="AI49" s="31"/>
    </row>
    <row r="50" spans="1:35" s="32" customFormat="1" ht="12" customHeight="1" x14ac:dyDescent="0.2">
      <c r="A50" s="31"/>
      <c r="B50" s="31"/>
      <c r="C50" s="76">
        <v>10</v>
      </c>
      <c r="D50" s="76"/>
      <c r="E50" s="84"/>
      <c r="F50" s="85"/>
      <c r="G50" s="85"/>
      <c r="H50" s="85"/>
      <c r="I50" s="86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9"/>
      <c r="AC50" s="70"/>
      <c r="AD50" s="71"/>
      <c r="AE50" s="69"/>
      <c r="AF50" s="70"/>
      <c r="AG50" s="71"/>
      <c r="AH50" s="31"/>
      <c r="AI50" s="31"/>
    </row>
    <row r="51" spans="1:35" s="32" customFormat="1" ht="12" customHeight="1" x14ac:dyDescent="0.2">
      <c r="A51" s="31"/>
      <c r="B51" s="31"/>
      <c r="C51" s="76">
        <v>11</v>
      </c>
      <c r="D51" s="76"/>
      <c r="E51" s="84"/>
      <c r="F51" s="85"/>
      <c r="G51" s="85"/>
      <c r="H51" s="85"/>
      <c r="I51" s="86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9"/>
      <c r="AC51" s="70"/>
      <c r="AD51" s="71"/>
      <c r="AE51" s="69"/>
      <c r="AF51" s="70"/>
      <c r="AG51" s="71"/>
      <c r="AH51" s="31"/>
      <c r="AI51" s="31"/>
    </row>
    <row r="52" spans="1:35" s="32" customFormat="1" ht="12" customHeight="1" x14ac:dyDescent="0.2">
      <c r="A52" s="31"/>
      <c r="B52" s="31"/>
      <c r="C52" s="76">
        <v>12</v>
      </c>
      <c r="D52" s="76"/>
      <c r="E52" s="84"/>
      <c r="F52" s="85"/>
      <c r="G52" s="85"/>
      <c r="H52" s="85"/>
      <c r="I52" s="86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  <c r="AA52" s="62"/>
      <c r="AB52" s="69"/>
      <c r="AC52" s="70"/>
      <c r="AD52" s="71"/>
      <c r="AE52" s="69"/>
      <c r="AF52" s="70"/>
      <c r="AG52" s="71"/>
      <c r="AH52" s="31"/>
      <c r="AI52" s="31"/>
    </row>
    <row r="53" spans="1:35" s="32" customFormat="1" ht="12" customHeight="1" x14ac:dyDescent="0.2">
      <c r="A53" s="31"/>
      <c r="B53" s="31"/>
      <c r="C53" s="76">
        <v>13</v>
      </c>
      <c r="D53" s="76"/>
      <c r="E53" s="84"/>
      <c r="F53" s="85"/>
      <c r="G53" s="85"/>
      <c r="H53" s="85"/>
      <c r="I53" s="86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  <c r="AA53" s="62"/>
      <c r="AB53" s="69"/>
      <c r="AC53" s="70"/>
      <c r="AD53" s="71"/>
      <c r="AE53" s="69"/>
      <c r="AF53" s="70"/>
      <c r="AG53" s="71"/>
      <c r="AH53" s="31"/>
      <c r="AI53" s="31"/>
    </row>
    <row r="54" spans="1:35" s="32" customFormat="1" ht="12" customHeight="1" x14ac:dyDescent="0.2">
      <c r="A54" s="31"/>
      <c r="B54" s="31"/>
      <c r="C54" s="76">
        <v>14</v>
      </c>
      <c r="D54" s="76"/>
      <c r="E54" s="84"/>
      <c r="F54" s="85"/>
      <c r="G54" s="85"/>
      <c r="H54" s="85"/>
      <c r="I54" s="86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  <c r="AA54" s="62"/>
      <c r="AB54" s="69"/>
      <c r="AC54" s="70"/>
      <c r="AD54" s="71"/>
      <c r="AE54" s="69"/>
      <c r="AF54" s="70"/>
      <c r="AG54" s="71"/>
      <c r="AH54" s="31"/>
      <c r="AI54" s="31"/>
    </row>
    <row r="55" spans="1:35" s="46" customFormat="1" ht="3.75" customHeight="1" x14ac:dyDescent="0.2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</row>
    <row r="56" spans="1:35" s="4" customFormat="1" ht="11.25" customHeight="1" x14ac:dyDescent="0.2">
      <c r="A56" s="7" t="s">
        <v>28</v>
      </c>
      <c r="B56" s="7"/>
      <c r="C56" s="65" t="s">
        <v>29</v>
      </c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15"/>
      <c r="Q56" s="15"/>
      <c r="R56" s="7"/>
      <c r="S56" s="61" t="s">
        <v>35</v>
      </c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/>
      <c r="AE56" s="61"/>
      <c r="AF56" s="67"/>
      <c r="AG56" s="68"/>
      <c r="AH56" s="7"/>
      <c r="AI56" s="7"/>
    </row>
    <row r="57" spans="1:35" s="46" customFormat="1" ht="3" customHeight="1" x14ac:dyDescent="0.2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</row>
    <row r="58" spans="1:35" s="4" customFormat="1" ht="11.25" customHeight="1" x14ac:dyDescent="0.2">
      <c r="A58" s="7"/>
      <c r="B58" s="7"/>
      <c r="C58" s="74" t="s">
        <v>30</v>
      </c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61" t="s">
        <v>31</v>
      </c>
      <c r="Z58" s="61"/>
      <c r="AA58" s="66"/>
      <c r="AB58" s="66"/>
      <c r="AC58" s="7"/>
      <c r="AD58" s="61" t="s">
        <v>32</v>
      </c>
      <c r="AE58" s="61"/>
      <c r="AF58" s="66"/>
      <c r="AG58" s="66"/>
      <c r="AH58" s="7"/>
      <c r="AI58" s="7"/>
    </row>
    <row r="59" spans="1:35" s="4" customFormat="1" ht="3" customHeight="1" x14ac:dyDescent="0.2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63"/>
      <c r="Z59" s="63"/>
      <c r="AA59" s="64"/>
      <c r="AB59" s="64"/>
      <c r="AC59" s="18"/>
      <c r="AD59" s="63"/>
      <c r="AE59" s="63"/>
      <c r="AF59" s="64"/>
      <c r="AG59" s="64"/>
      <c r="AH59" s="7"/>
      <c r="AI59" s="7"/>
    </row>
    <row r="60" spans="1:35" s="4" customFormat="1" ht="11.25" customHeight="1" x14ac:dyDescent="0.2">
      <c r="A60" s="7"/>
      <c r="B60" s="7"/>
      <c r="C60" s="74" t="s">
        <v>33</v>
      </c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5"/>
      <c r="O60" s="30"/>
      <c r="P60" s="30"/>
      <c r="Q60" s="30"/>
      <c r="R60" s="7"/>
      <c r="S60" s="33"/>
      <c r="T60" s="33"/>
      <c r="U60" s="33"/>
      <c r="V60" s="33"/>
      <c r="W60" s="33"/>
      <c r="X60" s="33"/>
      <c r="Y60" s="61" t="s">
        <v>31</v>
      </c>
      <c r="Z60" s="61"/>
      <c r="AA60" s="62"/>
      <c r="AB60" s="62"/>
      <c r="AC60" s="7"/>
      <c r="AD60" s="61" t="s">
        <v>32</v>
      </c>
      <c r="AE60" s="61"/>
      <c r="AF60" s="62"/>
      <c r="AG60" s="62"/>
      <c r="AH60" s="7"/>
      <c r="AI60" s="7"/>
    </row>
    <row r="61" spans="1:35" s="4" customFormat="1" ht="3" customHeight="1" x14ac:dyDescent="0.2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63"/>
      <c r="Z61" s="63"/>
      <c r="AA61" s="64"/>
      <c r="AB61" s="64"/>
      <c r="AC61" s="18"/>
      <c r="AD61" s="63"/>
      <c r="AE61" s="63"/>
      <c r="AF61" s="64"/>
      <c r="AG61" s="64"/>
      <c r="AH61" s="7"/>
      <c r="AI61" s="7"/>
    </row>
    <row r="62" spans="1:35" s="4" customFormat="1" ht="11.25" customHeight="1" x14ac:dyDescent="0.2">
      <c r="A62" s="7"/>
      <c r="B62" s="7"/>
      <c r="C62" s="74" t="s">
        <v>126</v>
      </c>
      <c r="D62" s="74"/>
      <c r="E62" s="74"/>
      <c r="F62" s="74"/>
      <c r="G62" s="74"/>
      <c r="H62" s="74"/>
      <c r="I62" s="74"/>
      <c r="J62" s="74"/>
      <c r="K62" s="75"/>
      <c r="L62" s="30"/>
      <c r="M62" s="30"/>
      <c r="N62" s="30"/>
      <c r="O62" s="30"/>
      <c r="P62" s="7"/>
      <c r="Q62" s="33"/>
      <c r="R62" s="33"/>
      <c r="S62" s="33"/>
      <c r="T62" s="33"/>
      <c r="U62" s="33"/>
      <c r="V62" s="33"/>
      <c r="W62" s="33"/>
      <c r="X62" s="33"/>
      <c r="Y62" s="61" t="s">
        <v>31</v>
      </c>
      <c r="Z62" s="61"/>
      <c r="AA62" s="62"/>
      <c r="AB62" s="62"/>
      <c r="AC62" s="7"/>
      <c r="AD62" s="61" t="s">
        <v>32</v>
      </c>
      <c r="AE62" s="61"/>
      <c r="AF62" s="62"/>
      <c r="AG62" s="62"/>
      <c r="AH62" s="7"/>
      <c r="AI62" s="7"/>
    </row>
    <row r="63" spans="1:35" s="4" customFormat="1" ht="3" customHeight="1" x14ac:dyDescent="0.2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63"/>
      <c r="Z63" s="63"/>
      <c r="AA63" s="60"/>
      <c r="AB63" s="60"/>
      <c r="AC63" s="18"/>
      <c r="AD63" s="63"/>
      <c r="AE63" s="63"/>
      <c r="AF63" s="60"/>
      <c r="AG63" s="60"/>
      <c r="AH63" s="7"/>
      <c r="AI63" s="7"/>
    </row>
    <row r="64" spans="1:35" s="4" customFormat="1" ht="11.25" customHeight="1" x14ac:dyDescent="0.2">
      <c r="A64" s="7"/>
      <c r="B64" s="7"/>
      <c r="C64" s="74" t="s">
        <v>127</v>
      </c>
      <c r="D64" s="74"/>
      <c r="E64" s="74"/>
      <c r="F64" s="74"/>
      <c r="G64" s="74"/>
      <c r="H64" s="74"/>
      <c r="I64" s="74"/>
      <c r="J64" s="74"/>
      <c r="K64" s="74"/>
      <c r="L64" s="74"/>
      <c r="M64" s="74"/>
      <c r="N64" s="74"/>
      <c r="O64" s="75"/>
      <c r="P64" s="34"/>
      <c r="Q64" s="33"/>
      <c r="R64" s="33"/>
      <c r="S64" s="30"/>
      <c r="T64" s="30"/>
      <c r="U64" s="30"/>
      <c r="V64" s="30"/>
      <c r="W64" s="33"/>
      <c r="X64" s="33"/>
      <c r="Y64" s="61" t="s">
        <v>31</v>
      </c>
      <c r="Z64" s="61"/>
      <c r="AA64" s="62"/>
      <c r="AB64" s="62"/>
      <c r="AC64" s="7"/>
      <c r="AD64" s="61" t="s">
        <v>32</v>
      </c>
      <c r="AE64" s="61"/>
      <c r="AF64" s="62"/>
      <c r="AG64" s="62"/>
      <c r="AH64" s="7"/>
      <c r="AI64" s="7"/>
    </row>
    <row r="65" spans="1:35" s="4" customFormat="1" ht="3" customHeight="1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31"/>
      <c r="AB65" s="31"/>
      <c r="AC65" s="7"/>
      <c r="AD65" s="7"/>
      <c r="AE65" s="7"/>
      <c r="AF65" s="31"/>
      <c r="AG65" s="31"/>
      <c r="AH65" s="7"/>
      <c r="AI65" s="7"/>
    </row>
    <row r="66" spans="1:35" s="4" customFormat="1" ht="12" customHeight="1" x14ac:dyDescent="0.2">
      <c r="A66" s="7"/>
      <c r="B66" s="7"/>
      <c r="C66" s="74" t="s">
        <v>37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33"/>
      <c r="S66" s="33"/>
      <c r="T66" s="33"/>
      <c r="U66" s="33"/>
      <c r="V66" s="33"/>
      <c r="W66" s="33"/>
      <c r="X66" s="33"/>
      <c r="Y66" s="61" t="s">
        <v>31</v>
      </c>
      <c r="Z66" s="61"/>
      <c r="AA66" s="62"/>
      <c r="AB66" s="62"/>
      <c r="AC66" s="7"/>
      <c r="AD66" s="61" t="s">
        <v>32</v>
      </c>
      <c r="AE66" s="61"/>
      <c r="AF66" s="62"/>
      <c r="AG66" s="62"/>
      <c r="AH66" s="7"/>
      <c r="AI66" s="7"/>
    </row>
    <row r="67" spans="1:35" s="4" customFormat="1" ht="3" customHeight="1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18"/>
      <c r="AB67" s="29"/>
      <c r="AC67" s="29"/>
      <c r="AD67" s="29"/>
      <c r="AE67" s="29"/>
      <c r="AF67" s="35"/>
      <c r="AG67" s="35"/>
      <c r="AH67" s="7"/>
      <c r="AI67" s="7"/>
    </row>
    <row r="68" spans="1:35" s="4" customFormat="1" ht="11.25" customHeight="1" x14ac:dyDescent="0.2">
      <c r="A68" s="7"/>
      <c r="B68" s="7"/>
      <c r="C68" s="74" t="s">
        <v>209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/>
      <c r="S68" s="74"/>
      <c r="T68" s="74"/>
      <c r="U68" s="74"/>
      <c r="V68" s="74"/>
      <c r="W68" s="15"/>
      <c r="X68" s="15"/>
      <c r="Y68" s="61" t="s">
        <v>31</v>
      </c>
      <c r="Z68" s="61"/>
      <c r="AA68" s="62"/>
      <c r="AB68" s="62"/>
      <c r="AC68" s="7"/>
      <c r="AD68" s="61" t="s">
        <v>32</v>
      </c>
      <c r="AE68" s="61"/>
      <c r="AF68" s="62"/>
      <c r="AG68" s="62"/>
      <c r="AH68" s="7"/>
      <c r="AI68" s="7"/>
    </row>
    <row r="69" spans="1:35" s="4" customFormat="1" ht="3" customHeight="1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31"/>
      <c r="AG69" s="31"/>
      <c r="AH69" s="7"/>
      <c r="AI69" s="7"/>
    </row>
    <row r="70" spans="1:35" s="4" customFormat="1" ht="11.25" customHeight="1" x14ac:dyDescent="0.2">
      <c r="A70" s="7"/>
      <c r="B70" s="33"/>
      <c r="C70" s="74" t="s">
        <v>122</v>
      </c>
      <c r="D70" s="74"/>
      <c r="E70" s="74"/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5"/>
      <c r="AB70" s="72" t="s">
        <v>36</v>
      </c>
      <c r="AC70" s="72"/>
      <c r="AD70" s="72"/>
      <c r="AE70" s="73"/>
      <c r="AF70" s="69"/>
      <c r="AG70" s="71"/>
      <c r="AH70" s="7"/>
      <c r="AI70" s="17"/>
    </row>
    <row r="71" spans="1:35" s="4" customFormat="1" ht="3" customHeight="1" x14ac:dyDescent="0.2">
      <c r="A71" s="7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6"/>
      <c r="AG71" s="36"/>
      <c r="AH71" s="7"/>
      <c r="AI71" s="17"/>
    </row>
    <row r="72" spans="1:35" s="4" customFormat="1" ht="11.25" customHeight="1" x14ac:dyDescent="0.2">
      <c r="A72" s="7"/>
      <c r="B72" s="7"/>
      <c r="C72" s="74" t="s">
        <v>34</v>
      </c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61" t="s">
        <v>36</v>
      </c>
      <c r="AC72" s="61"/>
      <c r="AD72" s="61"/>
      <c r="AE72" s="131"/>
      <c r="AF72" s="67"/>
      <c r="AG72" s="68"/>
      <c r="AH72" s="7"/>
      <c r="AI72" s="7"/>
    </row>
    <row r="73" spans="1:35" s="4" customFormat="1" ht="3" customHeight="1" x14ac:dyDescent="0.2">
      <c r="A73" s="7"/>
      <c r="B73" s="7"/>
      <c r="C73" s="7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  <c r="AA73" s="18"/>
      <c r="AB73" s="33"/>
      <c r="AC73" s="36"/>
      <c r="AD73" s="36"/>
      <c r="AE73" s="33"/>
      <c r="AF73" s="36"/>
      <c r="AG73" s="31"/>
      <c r="AH73" s="7"/>
      <c r="AI73" s="7"/>
    </row>
    <row r="74" spans="1:35" s="4" customFormat="1" ht="11.25" customHeight="1" x14ac:dyDescent="0.2">
      <c r="A74" s="7"/>
      <c r="B74" s="7"/>
      <c r="C74" s="74" t="s">
        <v>42</v>
      </c>
      <c r="D74" s="74"/>
      <c r="E74" s="74"/>
      <c r="F74" s="74"/>
      <c r="G74" s="74"/>
      <c r="H74" s="74"/>
      <c r="I74" s="74"/>
      <c r="J74" s="74"/>
      <c r="K74" s="74"/>
      <c r="L74" s="74"/>
      <c r="M74" s="74"/>
      <c r="N74" s="74"/>
      <c r="O74" s="74"/>
      <c r="P74" s="74"/>
      <c r="Q74" s="74"/>
      <c r="R74" s="74"/>
      <c r="S74" s="74"/>
      <c r="T74" s="74"/>
      <c r="U74" s="74"/>
      <c r="V74" s="74"/>
      <c r="W74" s="74"/>
      <c r="X74" s="74"/>
      <c r="Y74" s="75"/>
      <c r="Z74" s="7"/>
      <c r="AA74" s="18"/>
      <c r="AB74" s="7"/>
      <c r="AC74" s="62"/>
      <c r="AD74" s="62"/>
      <c r="AE74" s="16" t="s">
        <v>38</v>
      </c>
      <c r="AF74" s="69"/>
      <c r="AG74" s="132"/>
      <c r="AH74" s="7"/>
      <c r="AI74" s="7"/>
    </row>
    <row r="75" spans="1:35" s="4" customFormat="1" ht="3" customHeight="1" x14ac:dyDescent="0.2">
      <c r="A75" s="7"/>
      <c r="B75" s="7"/>
      <c r="C75" s="7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  <c r="AA75" s="18"/>
      <c r="AB75" s="33"/>
      <c r="AC75" s="36"/>
      <c r="AD75" s="36"/>
      <c r="AE75" s="33"/>
      <c r="AF75" s="36"/>
      <c r="AG75" s="31"/>
      <c r="AH75" s="7"/>
      <c r="AI75" s="7"/>
    </row>
    <row r="76" spans="1:35" s="4" customFormat="1" ht="11.25" customHeight="1" x14ac:dyDescent="0.2">
      <c r="A76" s="7"/>
      <c r="B76" s="7"/>
      <c r="C76" s="74" t="s">
        <v>43</v>
      </c>
      <c r="D76" s="74"/>
      <c r="E76" s="74"/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5"/>
      <c r="Z76" s="18"/>
      <c r="AA76" s="33"/>
      <c r="AB76" s="33"/>
      <c r="AC76" s="62"/>
      <c r="AD76" s="62"/>
      <c r="AE76" s="16" t="s">
        <v>38</v>
      </c>
      <c r="AF76" s="69"/>
      <c r="AG76" s="132"/>
      <c r="AH76" s="7"/>
      <c r="AI76" s="7"/>
    </row>
    <row r="77" spans="1:35" s="4" customFormat="1" ht="3" customHeight="1" x14ac:dyDescent="0.2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18"/>
      <c r="AB77" s="7"/>
      <c r="AC77" s="7"/>
      <c r="AD77" s="7"/>
      <c r="AE77" s="7"/>
      <c r="AF77" s="7"/>
      <c r="AG77" s="7"/>
      <c r="AH77" s="7"/>
      <c r="AI77" s="7"/>
    </row>
    <row r="78" spans="1:35" s="4" customFormat="1" ht="13.5" customHeight="1" x14ac:dyDescent="0.2">
      <c r="A78" s="7"/>
      <c r="B78" s="7"/>
      <c r="C78" s="74" t="s">
        <v>41</v>
      </c>
      <c r="D78" s="74"/>
      <c r="E78" s="74"/>
      <c r="F78" s="74"/>
      <c r="G78" s="74"/>
      <c r="H78" s="74"/>
      <c r="I78" s="74"/>
      <c r="J78" s="74"/>
      <c r="K78" s="74"/>
      <c r="L78" s="74"/>
      <c r="M78" s="74"/>
      <c r="N78" s="74"/>
      <c r="O78" s="74"/>
      <c r="P78" s="74"/>
      <c r="Q78" s="33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133" t="s">
        <v>40</v>
      </c>
      <c r="AG78" s="134"/>
      <c r="AH78" s="7"/>
      <c r="AI78" s="7"/>
    </row>
    <row r="79" spans="1:35" s="4" customFormat="1" ht="3" customHeight="1" x14ac:dyDescent="0.2">
      <c r="A79" s="7"/>
      <c r="B79" s="7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7"/>
      <c r="AH79" s="7"/>
      <c r="AI79" s="7"/>
    </row>
    <row r="80" spans="1:35" s="4" customFormat="1" ht="13.5" customHeight="1" x14ac:dyDescent="0.2">
      <c r="A80" s="7" t="s">
        <v>44</v>
      </c>
      <c r="B80" s="7"/>
      <c r="C80" s="65" t="s">
        <v>45</v>
      </c>
      <c r="D80" s="65"/>
      <c r="E80" s="65"/>
      <c r="F80" s="65"/>
      <c r="G80" s="65"/>
      <c r="H80" s="65"/>
      <c r="I80" s="65"/>
      <c r="J80" s="65"/>
      <c r="K80" s="65"/>
      <c r="L80" s="65"/>
      <c r="M80" s="65"/>
      <c r="N80" s="65"/>
      <c r="O80" s="65"/>
      <c r="P80" s="65"/>
      <c r="Q80" s="65"/>
      <c r="R80" s="65"/>
      <c r="S80" s="65"/>
      <c r="T80" s="65"/>
      <c r="U80" s="65"/>
      <c r="V80" s="65"/>
      <c r="W80" s="65"/>
      <c r="X80" s="65"/>
      <c r="Y80" s="65"/>
      <c r="Z80" s="65"/>
      <c r="AA80" s="7"/>
      <c r="AB80" s="7"/>
      <c r="AC80" s="7"/>
      <c r="AD80" s="7"/>
      <c r="AE80" s="7"/>
      <c r="AF80" s="133" t="s">
        <v>40</v>
      </c>
      <c r="AG80" s="134"/>
      <c r="AH80" s="7"/>
      <c r="AI80" s="7"/>
    </row>
    <row r="81" spans="1:35" s="4" customFormat="1" ht="3" customHeight="1" x14ac:dyDescent="0.2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</row>
    <row r="82" spans="1:35" s="4" customFormat="1" ht="5.25" customHeight="1" x14ac:dyDescent="0.2">
      <c r="A82" s="7"/>
      <c r="B82" s="7"/>
      <c r="C82" s="74" t="s">
        <v>46</v>
      </c>
      <c r="D82" s="74"/>
      <c r="E82" s="74"/>
      <c r="F82" s="74"/>
      <c r="G82" s="74"/>
      <c r="H82" s="74"/>
      <c r="I82" s="74"/>
      <c r="J82" s="139"/>
      <c r="K82" s="135">
        <v>2.5</v>
      </c>
      <c r="L82" s="136"/>
      <c r="M82" s="7"/>
      <c r="N82" s="74" t="s">
        <v>47</v>
      </c>
      <c r="O82" s="74"/>
      <c r="P82" s="74"/>
      <c r="Q82" s="139"/>
      <c r="R82" s="137">
        <v>50</v>
      </c>
      <c r="S82" s="137"/>
      <c r="T82" s="7"/>
      <c r="U82" s="61" t="s">
        <v>48</v>
      </c>
      <c r="V82" s="61"/>
      <c r="W82" s="61"/>
      <c r="X82" s="61"/>
      <c r="Y82" s="61"/>
      <c r="Z82" s="138"/>
      <c r="AA82" s="138"/>
      <c r="AB82" s="138"/>
      <c r="AC82" s="138"/>
      <c r="AD82" s="138"/>
      <c r="AE82" s="138"/>
      <c r="AF82" s="138"/>
      <c r="AG82" s="138"/>
      <c r="AH82" s="7"/>
      <c r="AI82" s="7"/>
    </row>
    <row r="83" spans="1:35" ht="3" customHeight="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</row>
    <row r="84" spans="1:35" ht="13.5" customHeight="1" x14ac:dyDescent="0.2">
      <c r="A84" s="14" t="s">
        <v>49</v>
      </c>
      <c r="B84" s="14"/>
      <c r="C84" s="141" t="str">
        <f>IF(N7=B20,"Для установки ОЗНА-Импульс заполнение данного пункта не требуется!",IF(N7=B21,"В установку ОЗНА-Vx устанавливается мультифазный расходомер Phase Watcher Vx","Выберите тип расходомера на жидкостной линии:"))</f>
        <v>Выберите тип расходомера на жидкостной линии:</v>
      </c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"/>
      <c r="AI84" s="14"/>
    </row>
    <row r="85" spans="1:35" ht="3" customHeight="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</row>
    <row r="86" spans="1:35" ht="13.5" hidden="1" customHeight="1" x14ac:dyDescent="0.2">
      <c r="A86" s="14" t="str">
        <f>IF(N7=B19,"Массовый расходомер Micro Motion производства Emerson Process Management",IF(N7=B22,"Счётчик жидкости турбинный ТОР",IF(N7=B20,"","")))</f>
        <v>Массовый расходомер Micro Motion производства Emerson Process Management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</row>
    <row r="87" spans="1:35" ht="13.5" hidden="1" customHeight="1" x14ac:dyDescent="0.2">
      <c r="A87" s="14" t="str">
        <f>IF(N7=B19,"Массовый расходомер Rotamas производства Rota Yokogava Gmb H&amp;CO.KG",IF(N7=B22,"Счётчик количества жидкости СКЖ",IF(N7=B20,"","")))</f>
        <v>Массовый расходомер Rotamas производства Rota Yokogava Gmb H&amp;CO.KG</v>
      </c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>
        <f>IF(C91=A86,1,IF(C91=A87,1,IF(C91=A88,1,IF(C91=A89,1,IF(C91=A90,1,0)))))</f>
        <v>1</v>
      </c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</row>
    <row r="88" spans="1:35" ht="13.5" hidden="1" customHeight="1" x14ac:dyDescent="0.2">
      <c r="A88" s="14" t="str">
        <f>IF(N7=B19,"Массовый расходомер Promass производства Endress+Hauser Gmb H&amp;CO.KG",IF(N7=B22,"Спецзаказ",""))</f>
        <v>Массовый расходомер Promass производства Endress+Hauser Gmb H&amp;CO.KG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</row>
    <row r="89" spans="1:35" ht="13.5" hidden="1" customHeight="1" x14ac:dyDescent="0.2">
      <c r="A89" s="14" t="str">
        <f>IF(N7=B19,"Не устанавливать массовый расходомер на жидкостную линию","")</f>
        <v>Не устанавливать массовый расходомер на жидкостную линию</v>
      </c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</row>
    <row r="90" spans="1:35" hidden="1" x14ac:dyDescent="0.2">
      <c r="A90" s="14" t="str">
        <f>IF(N7=B19,"Спецзаказ","")</f>
        <v>Спецзаказ</v>
      </c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</row>
    <row r="91" spans="1:35" x14ac:dyDescent="0.2">
      <c r="A91" s="14"/>
      <c r="B91" s="14"/>
      <c r="C91" s="133" t="s">
        <v>216</v>
      </c>
      <c r="D91" s="140"/>
      <c r="E91" s="140"/>
      <c r="F91" s="140"/>
      <c r="G91" s="140"/>
      <c r="H91" s="140"/>
      <c r="I91" s="140"/>
      <c r="J91" s="140"/>
      <c r="K91" s="140"/>
      <c r="L91" s="140"/>
      <c r="M91" s="140"/>
      <c r="N91" s="140"/>
      <c r="O91" s="140"/>
      <c r="P91" s="140"/>
      <c r="Q91" s="140"/>
      <c r="R91" s="140"/>
      <c r="S91" s="140"/>
      <c r="T91" s="140"/>
      <c r="U91" s="140"/>
      <c r="V91" s="140"/>
      <c r="W91" s="140"/>
      <c r="X91" s="140"/>
      <c r="Y91" s="140"/>
      <c r="Z91" s="140"/>
      <c r="AA91" s="140"/>
      <c r="AB91" s="140"/>
      <c r="AC91" s="140"/>
      <c r="AD91" s="140"/>
      <c r="AE91" s="140"/>
      <c r="AF91" s="140"/>
      <c r="AG91" s="134"/>
      <c r="AH91" s="14"/>
      <c r="AI91" s="14"/>
    </row>
    <row r="92" spans="1:35" hidden="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</row>
    <row r="93" spans="1:35" hidden="1" x14ac:dyDescent="0.2">
      <c r="A93" s="14" t="str">
        <f>IF(N7=B19,"Массовый расходомер Micro Motion производства Emerson Process Management",IF(N7=B22,"Датчик расхода газа ДРГ.М",IF(N7=B20,"","")))</f>
        <v>Массовый расходомер Micro Motion производства Emerson Process Management</v>
      </c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</row>
    <row r="94" spans="1:35" hidden="1" x14ac:dyDescent="0.2">
      <c r="A94" s="14" t="str">
        <f>IF(N7=B19,"Массовый расходомер Rotamas производства Rota Yokogava Gmb H&amp;CO.KG",IF(N7=B22,"Спецзаказ",IF(N7=B21,"","")))</f>
        <v>Массовый расходомер Rotamas производства Rota Yokogava Gmb H&amp;CO.KG</v>
      </c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</row>
    <row r="95" spans="1:35" hidden="1" x14ac:dyDescent="0.2">
      <c r="A95" s="14" t="str">
        <f>IF(N7=B19,"Массовый расходомер Promass производства Endress+Hauser Gmb H&amp;CO.KG",IF(N7=B20,"",""))</f>
        <v>Массовый расходомер Promass производства Endress+Hauser Gmb H&amp;CO.KG</v>
      </c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</row>
    <row r="96" spans="1:35" hidden="1" x14ac:dyDescent="0.2">
      <c r="A96" s="14" t="str">
        <f>IF(N7=B19,"Не устанавливать массовый расходомер на газовую линию","")</f>
        <v>Не устанавливать массовый расходомер на газовую линию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 t="str">
        <f>IF(C91=A86, "Е", IF(C91=A87, "R", IF(C91=A88, "Р", IF(C91=A89, "Х", IF(C91=A90, "*", "")))))</f>
        <v>Е</v>
      </c>
      <c r="X96" s="14" t="str">
        <f>IF(C91=A86,"с ТОР",IF(C91=A87,"с СКЖ",IF(C91=A88,"*","")))</f>
        <v>с ТОР</v>
      </c>
      <c r="Y96" s="14"/>
      <c r="Z96" s="14"/>
      <c r="AA96" s="14" t="str">
        <f>CONCATENATE(W96," ",W97)</f>
        <v>Е Е</v>
      </c>
      <c r="AB96" s="14"/>
      <c r="AC96" s="14">
        <f>IF(C101=A93,1,IF(C101=A94,1,IF(C101=A95,1,IF(C101=A96,1,IF(C101=A97,1,0)))))</f>
        <v>1</v>
      </c>
      <c r="AD96" s="14"/>
      <c r="AE96" s="14"/>
      <c r="AF96" s="14"/>
      <c r="AG96" s="14"/>
      <c r="AH96" s="14"/>
      <c r="AI96" s="14"/>
    </row>
    <row r="97" spans="1:35" hidden="1" x14ac:dyDescent="0.2">
      <c r="A97" s="14" t="str">
        <f>IF(N7=B19,"Спецзаказ","")</f>
        <v>Спецзаказ</v>
      </c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 t="str">
        <f>IF(C101=A86, "Е", IF(C101=A87, "R", IF(C101=A88, "Р", IF(C101=A96, "Х", IF(C101=A90, "*", "")))))</f>
        <v>Е</v>
      </c>
      <c r="X97" s="14" t="str">
        <f>IF(C101=A93,"с ТОР",IF(C101=A94,"с СКЖ",IF(C101=A95," *","")))</f>
        <v>с ТОР</v>
      </c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</row>
    <row r="98" spans="1:35" ht="6" customHeight="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</row>
    <row r="99" spans="1:35" x14ac:dyDescent="0.2">
      <c r="A99" s="14" t="s">
        <v>54</v>
      </c>
      <c r="B99" s="14"/>
      <c r="C99" s="141" t="str">
        <f>IF(N7=B20,"Для установки ОЗНА-Импульс заполнение данного пункта не требуется!",IF(N7=B21,"Для установки ОЗНА-Vx заполнение данного пункта не требуется!","Выберите тип расходомера на газовой линии:"))</f>
        <v>Выберите тип расходомера на газовой линии:</v>
      </c>
      <c r="D99" s="141"/>
      <c r="E99" s="141"/>
      <c r="F99" s="141"/>
      <c r="G99" s="141"/>
      <c r="H99" s="141"/>
      <c r="I99" s="141"/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141"/>
      <c r="AF99" s="141"/>
      <c r="AG99" s="141"/>
      <c r="AH99" s="14"/>
      <c r="AI99" s="14"/>
    </row>
    <row r="100" spans="1:35" ht="3" customHeight="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</row>
    <row r="101" spans="1:35" x14ac:dyDescent="0.2">
      <c r="A101" s="14"/>
      <c r="B101" s="14"/>
      <c r="C101" s="133" t="s">
        <v>216</v>
      </c>
      <c r="D101" s="140"/>
      <c r="E101" s="140"/>
      <c r="F101" s="140"/>
      <c r="G101" s="140"/>
      <c r="H101" s="140"/>
      <c r="I101" s="140"/>
      <c r="J101" s="140"/>
      <c r="K101" s="140"/>
      <c r="L101" s="140"/>
      <c r="M101" s="140"/>
      <c r="N101" s="140"/>
      <c r="O101" s="140"/>
      <c r="P101" s="140"/>
      <c r="Q101" s="140"/>
      <c r="R101" s="140"/>
      <c r="S101" s="140"/>
      <c r="T101" s="140"/>
      <c r="U101" s="140"/>
      <c r="V101" s="140"/>
      <c r="W101" s="140"/>
      <c r="X101" s="140"/>
      <c r="Y101" s="140"/>
      <c r="Z101" s="140"/>
      <c r="AA101" s="140"/>
      <c r="AB101" s="140"/>
      <c r="AC101" s="140"/>
      <c r="AD101" s="140"/>
      <c r="AE101" s="140"/>
      <c r="AF101" s="140"/>
      <c r="AG101" s="134"/>
      <c r="AH101" s="14"/>
      <c r="AI101" s="14"/>
    </row>
    <row r="102" spans="1:35" ht="6" customHeight="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</row>
    <row r="103" spans="1:35" x14ac:dyDescent="0.2">
      <c r="A103" s="14" t="s">
        <v>55</v>
      </c>
      <c r="B103" s="14"/>
      <c r="C103" s="141" t="s">
        <v>56</v>
      </c>
      <c r="D103" s="141"/>
      <c r="E103" s="141"/>
      <c r="F103" s="141"/>
      <c r="G103" s="141"/>
      <c r="H103" s="141"/>
      <c r="I103" s="141"/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</row>
    <row r="104" spans="1:35" ht="3" customHeight="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</row>
    <row r="105" spans="1:35" x14ac:dyDescent="0.2">
      <c r="A105" s="14"/>
      <c r="B105" s="14"/>
      <c r="C105" s="133" t="s">
        <v>57</v>
      </c>
      <c r="D105" s="140"/>
      <c r="E105" s="140"/>
      <c r="F105" s="140"/>
      <c r="G105" s="140"/>
      <c r="H105" s="140"/>
      <c r="I105" s="140"/>
      <c r="J105" s="140"/>
      <c r="K105" s="140"/>
      <c r="L105" s="140"/>
      <c r="M105" s="140"/>
      <c r="N105" s="140"/>
      <c r="O105" s="140"/>
      <c r="P105" s="140"/>
      <c r="Q105" s="140"/>
      <c r="R105" s="140"/>
      <c r="S105" s="140"/>
      <c r="T105" s="140"/>
      <c r="U105" s="140"/>
      <c r="V105" s="140"/>
      <c r="W105" s="140"/>
      <c r="X105" s="140"/>
      <c r="Y105" s="140"/>
      <c r="Z105" s="140"/>
      <c r="AA105" s="140"/>
      <c r="AB105" s="140"/>
      <c r="AC105" s="140"/>
      <c r="AD105" s="140"/>
      <c r="AE105" s="140"/>
      <c r="AF105" s="140"/>
      <c r="AG105" s="134"/>
      <c r="AH105" s="14"/>
      <c r="AI105" s="14"/>
    </row>
    <row r="106" spans="1:35" hidden="1" x14ac:dyDescent="0.2">
      <c r="A106" s="14" t="s">
        <v>57</v>
      </c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 t="str">
        <f>IF(C105=A106,"О",IF(C105=A107,"С",IF(C105=A108,"Г","")))</f>
        <v>О</v>
      </c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</row>
    <row r="107" spans="1:35" hidden="1" x14ac:dyDescent="0.2">
      <c r="A107" s="14" t="s">
        <v>58</v>
      </c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</row>
    <row r="108" spans="1:35" hidden="1" x14ac:dyDescent="0.2">
      <c r="A108" s="14" t="s">
        <v>59</v>
      </c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</row>
    <row r="109" spans="1:35" ht="6" customHeight="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</row>
    <row r="110" spans="1:35" x14ac:dyDescent="0.2">
      <c r="A110" s="14" t="s">
        <v>60</v>
      </c>
      <c r="B110" s="14"/>
      <c r="C110" s="141" t="s">
        <v>61</v>
      </c>
      <c r="D110" s="141"/>
      <c r="E110" s="141"/>
      <c r="F110" s="141"/>
      <c r="G110" s="141"/>
      <c r="H110" s="141"/>
      <c r="I110" s="141"/>
      <c r="J110" s="141"/>
      <c r="K110" s="141"/>
      <c r="L110" s="141"/>
      <c r="M110" s="141"/>
      <c r="N110" s="141"/>
      <c r="O110" s="141"/>
      <c r="P110" s="141"/>
      <c r="Q110" s="141"/>
      <c r="R110" s="141"/>
      <c r="S110" s="141"/>
      <c r="T110" s="133" t="s">
        <v>64</v>
      </c>
      <c r="U110" s="140"/>
      <c r="V110" s="140"/>
      <c r="W110" s="140"/>
      <c r="X110" s="140"/>
      <c r="Y110" s="140"/>
      <c r="Z110" s="140"/>
      <c r="AA110" s="140"/>
      <c r="AB110" s="140"/>
      <c r="AC110" s="140"/>
      <c r="AD110" s="140"/>
      <c r="AE110" s="140"/>
      <c r="AF110" s="140"/>
      <c r="AG110" s="134"/>
      <c r="AH110" s="14"/>
      <c r="AI110" s="14"/>
    </row>
    <row r="111" spans="1:35" hidden="1" x14ac:dyDescent="0.2">
      <c r="A111" s="14" t="s">
        <v>62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 t="str">
        <f>IF(T110=A111,"У1",IF(T110=A112,"УХЛ1",""))</f>
        <v>У1</v>
      </c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</row>
    <row r="112" spans="1:35" hidden="1" x14ac:dyDescent="0.2">
      <c r="A112" s="14" t="s">
        <v>63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</row>
    <row r="113" spans="1:35" ht="6" customHeight="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</row>
    <row r="114" spans="1:35" x14ac:dyDescent="0.2">
      <c r="A114" s="14" t="s">
        <v>65</v>
      </c>
      <c r="B114" s="14"/>
      <c r="C114" s="141" t="str">
        <f>IF(N7=B21,"Для установки ОЗНА-Vx заполнение ","Укажите необходимость установки влагомера:")</f>
        <v>Укажите необходимость установки влагомера:</v>
      </c>
      <c r="D114" s="141"/>
      <c r="E114" s="141"/>
      <c r="F114" s="141"/>
      <c r="G114" s="141"/>
      <c r="H114" s="141"/>
      <c r="I114" s="141"/>
      <c r="J114" s="141"/>
      <c r="K114" s="141"/>
      <c r="L114" s="141"/>
      <c r="M114" s="141"/>
      <c r="N114" s="141"/>
      <c r="O114" s="141"/>
      <c r="P114" s="141"/>
      <c r="Q114" s="141"/>
      <c r="R114" s="141"/>
      <c r="S114" s="141"/>
      <c r="T114" s="133" t="s">
        <v>66</v>
      </c>
      <c r="U114" s="140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34"/>
      <c r="AH114" s="14"/>
      <c r="AI114" s="14"/>
    </row>
    <row r="115" spans="1:35" ht="2.25" customHeight="1" x14ac:dyDescent="0.2">
      <c r="A115" s="14"/>
      <c r="B115" s="14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14"/>
      <c r="AI115" s="14"/>
    </row>
    <row r="116" spans="1:35" ht="6.75" customHeight="1" x14ac:dyDescent="0.2">
      <c r="A116" s="14"/>
      <c r="B116" s="14"/>
      <c r="C116" s="167" t="str">
        <f>IF(N7=B21,"данного пункта не требуется!",IF(T114=A118,"Укажите марку предполагаемого влагомера:",IF(T114=A117,"Укажите марку требуемого влагомера:","")))</f>
        <v/>
      </c>
      <c r="D116" s="167"/>
      <c r="E116" s="167"/>
      <c r="F116" s="167"/>
      <c r="G116" s="167"/>
      <c r="H116" s="167"/>
      <c r="I116" s="167"/>
      <c r="J116" s="167"/>
      <c r="K116" s="167"/>
      <c r="L116" s="167"/>
      <c r="M116" s="167"/>
      <c r="N116" s="167"/>
      <c r="O116" s="167"/>
      <c r="P116" s="167"/>
      <c r="Q116" s="167"/>
      <c r="R116" s="167"/>
      <c r="S116" s="19"/>
      <c r="T116" s="168" t="s">
        <v>119</v>
      </c>
      <c r="U116" s="169"/>
      <c r="V116" s="169"/>
      <c r="W116" s="169"/>
      <c r="X116" s="169"/>
      <c r="Y116" s="169"/>
      <c r="Z116" s="169"/>
      <c r="AA116" s="169"/>
      <c r="AB116" s="169"/>
      <c r="AC116" s="169"/>
      <c r="AD116" s="169"/>
      <c r="AE116" s="169"/>
      <c r="AF116" s="169"/>
      <c r="AG116" s="170"/>
      <c r="AH116" s="14"/>
      <c r="AI116" s="14"/>
    </row>
    <row r="117" spans="1:35" hidden="1" x14ac:dyDescent="0.2">
      <c r="A117" s="14" t="str">
        <f>IF(N7=B21,"","Установить влагомер.")</f>
        <v>Установить влагомер.</v>
      </c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 t="str">
        <f>IF(N7=B21,"Х",IF(T114=A117,"В1",IF(T114=A118,"В2",IF(T114=A119,"Х",IF(T114=A120,"*","")))))</f>
        <v>Х</v>
      </c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</row>
    <row r="118" spans="1:35" hidden="1" x14ac:dyDescent="0.2">
      <c r="A118" s="14" t="str">
        <f>IF(N7=B21,"","Установить катушку под влагомер.")</f>
        <v>Установить катушку под влагомер.</v>
      </c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</row>
    <row r="119" spans="1:35" hidden="1" x14ac:dyDescent="0.2">
      <c r="A119" s="14" t="str">
        <f>IF(N7=B21,"","Не требуется.")</f>
        <v>Не требуется.</v>
      </c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</row>
    <row r="120" spans="1:35" hidden="1" x14ac:dyDescent="0.2">
      <c r="A120" s="14" t="str">
        <f>IF(N7=B21,"","Спецзаказ.")</f>
        <v>Спецзаказ.</v>
      </c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</row>
    <row r="121" spans="1:35" ht="2.25" customHeight="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</row>
    <row r="122" spans="1:35" x14ac:dyDescent="0.2">
      <c r="A122" s="14" t="s">
        <v>67</v>
      </c>
      <c r="B122" s="14"/>
      <c r="C122" s="141" t="s">
        <v>68</v>
      </c>
      <c r="D122" s="141"/>
      <c r="E122" s="141"/>
      <c r="F122" s="141"/>
      <c r="G122" s="141"/>
      <c r="H122" s="141"/>
      <c r="I122" s="141"/>
      <c r="J122" s="141"/>
      <c r="K122" s="141"/>
      <c r="L122" s="141"/>
      <c r="M122" s="141"/>
      <c r="N122" s="141"/>
      <c r="O122" s="141"/>
      <c r="P122" s="141"/>
      <c r="Q122" s="141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</row>
    <row r="123" spans="1:35" ht="3" customHeight="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</row>
    <row r="124" spans="1:35" x14ac:dyDescent="0.2">
      <c r="A124" s="14"/>
      <c r="B124" s="14"/>
      <c r="C124" s="159" t="s">
        <v>69</v>
      </c>
      <c r="D124" s="159"/>
      <c r="E124" s="159"/>
      <c r="F124" s="159"/>
      <c r="G124" s="159"/>
      <c r="H124" s="159"/>
      <c r="I124" s="159"/>
      <c r="J124" s="159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60"/>
      <c r="AA124" s="156" t="s">
        <v>222</v>
      </c>
      <c r="AB124" s="157"/>
      <c r="AC124" s="157"/>
      <c r="AD124" s="157"/>
      <c r="AE124" s="157"/>
      <c r="AF124" s="157"/>
      <c r="AG124" s="158"/>
      <c r="AH124" s="14"/>
      <c r="AI124" s="14"/>
    </row>
    <row r="125" spans="1:35" hidden="1" x14ac:dyDescent="0.2">
      <c r="A125" s="14" t="str">
        <f>IF(N7=B21,"PLC (ОВЕН)",IF(N7=B19,"Scada Pack 32",IF(N7=B22,"RTU 188",IF(N7=B20,"Direct Logic",""))))</f>
        <v>Scada Pack 32</v>
      </c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 t="str">
        <f>IF(AA124="PLC (ОВЕН)","Р",IF(AA124="Scada Pack 32","S",IF(AA124="Direct Logic","D",IF(AA124="RTU 188","R",IF(AA124="ABB","A",IF(AA124="B&amp;R","B",IF(AA124="Siemens","Si",IF(AA124="Спецзаказ","*",""))))))))</f>
        <v>S</v>
      </c>
      <c r="AE125" s="14"/>
      <c r="AF125" s="14"/>
      <c r="AG125" s="14"/>
      <c r="AH125" s="14"/>
      <c r="AI125" s="14"/>
    </row>
    <row r="126" spans="1:35" hidden="1" x14ac:dyDescent="0.2">
      <c r="A126" s="14" t="str">
        <f>IF(N7=B21,"Scada Pack 32",IF(N7=B19,"Direct Logic",IF(N7=B22,"Спецзаказ",IF(N7=B20,"RTU 188",""))))</f>
        <v>Direct Logic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>
        <f>IF(N7=B19,IF(AA124="RTU 188",0,1),2)</f>
        <v>1</v>
      </c>
      <c r="AB126" s="14"/>
      <c r="AC126" s="14"/>
      <c r="AD126" s="14">
        <f>IF(OR(AA126,AA127,AA128,AA129,AB131),1,0)</f>
        <v>1</v>
      </c>
      <c r="AE126" s="14"/>
      <c r="AF126" s="14"/>
      <c r="AG126" s="14"/>
      <c r="AH126" s="14"/>
      <c r="AI126" s="14"/>
    </row>
    <row r="127" spans="1:35" hidden="1" x14ac:dyDescent="0.2">
      <c r="A127" s="14" t="str">
        <f>IF(N7=B19,"PLC (ОВЕН)",IF(N7=B20,"Scada Pack 32",IF(N7=B21,"Direct Logic","")))</f>
        <v>PLC (ОВЕН)</v>
      </c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>
        <f>IF(N7=B20,IF(OR(AA124="PLC (ОВЕН)",AA124="Scada Pack 32"),0,1),2)</f>
        <v>2</v>
      </c>
      <c r="AB127" s="14"/>
      <c r="AC127" s="14"/>
      <c r="AD127" s="14"/>
      <c r="AE127" s="14"/>
      <c r="AF127" s="14"/>
      <c r="AG127" s="14"/>
      <c r="AH127" s="14"/>
      <c r="AI127" s="14"/>
    </row>
    <row r="128" spans="1:35" hidden="1" x14ac:dyDescent="0.2">
      <c r="A128" s="59" t="str">
        <f>IF(N7=B19,"ABB",IF(N7=B20,"Спецзаказ",IF(N7=B21,"Спецзаказ","")))</f>
        <v>ABB</v>
      </c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>
        <f>IF(N7=B19,IF(OR(AA124="ABB",AA124="Scada Pack 32"),0,1),2)</f>
        <v>0</v>
      </c>
      <c r="AB128" s="14"/>
      <c r="AC128" s="14"/>
      <c r="AD128" s="14"/>
      <c r="AE128" s="14"/>
      <c r="AF128" s="14"/>
      <c r="AG128" s="14"/>
      <c r="AH128" s="14"/>
      <c r="AI128" s="14"/>
    </row>
    <row r="129" spans="1:35" hidden="1" x14ac:dyDescent="0.2">
      <c r="A129" s="14" t="str">
        <f>IF(N7=B19,"B&amp;R",IF(N7=B19,"Спецзаказ",""))</f>
        <v>B&amp;R</v>
      </c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>
        <f>IF(N7=B19,IF(OR(AA124="B&amp;R",AA124="Scada Pack 32"),0,1),2)</f>
        <v>0</v>
      </c>
      <c r="AB129" s="14"/>
      <c r="AC129" s="14"/>
      <c r="AD129" s="14"/>
      <c r="AE129" s="14"/>
      <c r="AF129" s="14"/>
      <c r="AG129" s="14"/>
      <c r="AH129" s="14"/>
      <c r="AI129" s="14"/>
    </row>
    <row r="130" spans="1:35" hidden="1" x14ac:dyDescent="0.2">
      <c r="A130" s="14" t="str">
        <f>IF(N7=B19,"Siemens","")</f>
        <v>Siemens</v>
      </c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>
        <f>IF(N7=B19,IF(OR(AA124="Siemens",AA124="Scada Pack 32"),0,1),2)</f>
        <v>0</v>
      </c>
      <c r="AB130" s="14"/>
      <c r="AC130" s="14"/>
      <c r="AD130" s="14"/>
      <c r="AE130" s="14"/>
      <c r="AF130" s="14"/>
      <c r="AG130" s="14"/>
      <c r="AH130" s="14"/>
      <c r="AI130" s="14"/>
    </row>
    <row r="131" spans="1:35" hidden="1" x14ac:dyDescent="0.2">
      <c r="A131" s="14" t="str">
        <f>IF(N7=B19,"Спецзаказ","")</f>
        <v>Спецзаказ</v>
      </c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>
        <f>IF(N7=B19,IF(OR(AA124="Scada Pack 32",AA124="Direct Logic",AA124="ABB",AA124="B&amp;R",AA124="RTU 188"),0,1),2)</f>
        <v>0</v>
      </c>
      <c r="AB131" s="14">
        <f>IF(N7=B19,IF(OR(AA124="PLC (ОВЕН)",AA124="Direct Logic",AA124="Scada Pack 32",AA124="ABB"),0,1),2)</f>
        <v>0</v>
      </c>
      <c r="AC131" s="14"/>
      <c r="AD131" s="14"/>
      <c r="AE131" s="14"/>
      <c r="AF131" s="14"/>
      <c r="AG131" s="14"/>
      <c r="AH131" s="14"/>
      <c r="AI131" s="14"/>
    </row>
    <row r="132" spans="1:35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</row>
    <row r="133" spans="1:35" x14ac:dyDescent="0.2">
      <c r="A133" s="14"/>
      <c r="B133" s="14"/>
      <c r="C133" s="159" t="s">
        <v>72</v>
      </c>
      <c r="D133" s="159"/>
      <c r="E133" s="159"/>
      <c r="F133" s="159"/>
      <c r="G133" s="159"/>
      <c r="H133" s="159"/>
      <c r="I133" s="159"/>
      <c r="J133" s="159"/>
      <c r="K133" s="159"/>
      <c r="L133" s="159"/>
      <c r="M133" s="159"/>
      <c r="N133" s="160"/>
      <c r="O133" s="133" t="s">
        <v>77</v>
      </c>
      <c r="P133" s="140"/>
      <c r="Q133" s="140"/>
      <c r="R133" s="140"/>
      <c r="S133" s="140"/>
      <c r="T133" s="140"/>
      <c r="U133" s="140"/>
      <c r="V133" s="140"/>
      <c r="W133" s="140"/>
      <c r="X133" s="140"/>
      <c r="Y133" s="140"/>
      <c r="Z133" s="140"/>
      <c r="AA133" s="140"/>
      <c r="AB133" s="140"/>
      <c r="AC133" s="140"/>
      <c r="AD133" s="140"/>
      <c r="AE133" s="140"/>
      <c r="AF133" s="140"/>
      <c r="AG133" s="134"/>
      <c r="AH133" s="14"/>
      <c r="AI133" s="14"/>
    </row>
    <row r="134" spans="1:35" hidden="1" x14ac:dyDescent="0.2">
      <c r="A134" s="14" t="s">
        <v>77</v>
      </c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 t="str">
        <f>IF(O133=A134,"М",IF(O133=A135,"*",IF(O133=A136,"Х","")))</f>
        <v>М</v>
      </c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</row>
    <row r="135" spans="1:35" hidden="1" x14ac:dyDescent="0.2">
      <c r="A135" s="14" t="s">
        <v>20</v>
      </c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  <c r="AF135" s="14"/>
      <c r="AG135" s="14"/>
      <c r="AH135" s="14"/>
      <c r="AI135" s="14"/>
    </row>
    <row r="136" spans="1:35" hidden="1" x14ac:dyDescent="0.2">
      <c r="A136" s="14" t="s">
        <v>66</v>
      </c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  <c r="AI136" s="14"/>
    </row>
    <row r="137" spans="1:35" ht="3" customHeight="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  <c r="AI137" s="14"/>
    </row>
    <row r="138" spans="1:35" x14ac:dyDescent="0.2">
      <c r="A138" s="14"/>
      <c r="B138" s="14"/>
      <c r="C138" s="14" t="s">
        <v>73</v>
      </c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33" t="s">
        <v>66</v>
      </c>
      <c r="X138" s="140"/>
      <c r="Y138" s="140"/>
      <c r="Z138" s="140"/>
      <c r="AA138" s="140"/>
      <c r="AB138" s="140"/>
      <c r="AC138" s="140"/>
      <c r="AD138" s="140"/>
      <c r="AE138" s="140"/>
      <c r="AF138" s="140"/>
      <c r="AG138" s="134"/>
      <c r="AH138" s="14"/>
      <c r="AI138" s="14"/>
    </row>
    <row r="139" spans="1:35" hidden="1" x14ac:dyDescent="0.2">
      <c r="A139" s="14" t="s">
        <v>74</v>
      </c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 t="str">
        <f>IF(O133=A136,"Х",IF(W138=A139,"Р",IF(W138=A140,"Т",IF(W138=A141,"А",IF(W138=A142,"*",IF(W138=A143,"Х",""))))))</f>
        <v>Х</v>
      </c>
      <c r="Z139" s="14"/>
      <c r="AA139" s="14"/>
      <c r="AB139" s="14"/>
      <c r="AC139" s="14"/>
      <c r="AD139" s="14"/>
      <c r="AE139" s="14"/>
      <c r="AF139" s="14"/>
      <c r="AG139" s="14"/>
      <c r="AH139" s="14"/>
      <c r="AI139" s="14"/>
    </row>
    <row r="140" spans="1:35" hidden="1" x14ac:dyDescent="0.2">
      <c r="A140" s="14" t="s">
        <v>75</v>
      </c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  <c r="AF140" s="14"/>
      <c r="AG140" s="14"/>
      <c r="AH140" s="14"/>
      <c r="AI140" s="14"/>
    </row>
    <row r="141" spans="1:35" hidden="1" x14ac:dyDescent="0.2">
      <c r="A141" s="14" t="s">
        <v>76</v>
      </c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  <c r="AF141" s="14"/>
      <c r="AG141" s="14"/>
      <c r="AH141" s="14"/>
      <c r="AI141" s="14"/>
    </row>
    <row r="142" spans="1:35" hidden="1" x14ac:dyDescent="0.2">
      <c r="A142" s="14" t="s">
        <v>20</v>
      </c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4"/>
      <c r="AG142" s="14"/>
      <c r="AH142" s="14"/>
      <c r="AI142" s="14"/>
    </row>
    <row r="143" spans="1:35" hidden="1" x14ac:dyDescent="0.2">
      <c r="A143" s="14" t="s">
        <v>66</v>
      </c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  <c r="AF143" s="14"/>
      <c r="AG143" s="14"/>
      <c r="AH143" s="14"/>
      <c r="AI143" s="14"/>
    </row>
    <row r="144" spans="1:35" ht="3.75" customHeight="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4"/>
      <c r="AG144" s="14"/>
      <c r="AH144" s="14"/>
      <c r="AI144" s="14"/>
    </row>
    <row r="145" spans="1:35" x14ac:dyDescent="0.2">
      <c r="A145" s="14" t="s">
        <v>78</v>
      </c>
      <c r="B145" s="14"/>
      <c r="C145" s="141" t="s">
        <v>79</v>
      </c>
      <c r="D145" s="141"/>
      <c r="E145" s="141"/>
      <c r="F145" s="141"/>
      <c r="G145" s="141"/>
      <c r="H145" s="141"/>
      <c r="I145" s="141"/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"/>
      <c r="Y145" s="14"/>
      <c r="Z145" s="14"/>
      <c r="AA145" s="14"/>
      <c r="AB145" s="14"/>
      <c r="AC145" s="14"/>
      <c r="AD145" s="14"/>
      <c r="AE145" s="14"/>
      <c r="AF145" s="14"/>
      <c r="AG145" s="14"/>
      <c r="AH145" s="14"/>
      <c r="AI145" s="14"/>
    </row>
    <row r="146" spans="1:35" ht="3" customHeight="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  <c r="AF146" s="14"/>
      <c r="AG146" s="14"/>
      <c r="AH146" s="14"/>
      <c r="AI146" s="14"/>
    </row>
    <row r="147" spans="1:35" x14ac:dyDescent="0.2">
      <c r="A147" s="14"/>
      <c r="B147" s="14"/>
      <c r="C147" s="159" t="s">
        <v>80</v>
      </c>
      <c r="D147" s="159"/>
      <c r="E147" s="159"/>
      <c r="F147" s="159"/>
      <c r="G147" s="159"/>
      <c r="H147" s="159"/>
      <c r="I147" s="159"/>
      <c r="J147" s="159"/>
      <c r="K147" s="159"/>
      <c r="L147" s="159"/>
      <c r="M147" s="159"/>
      <c r="N147" s="159"/>
      <c r="O147" s="159"/>
      <c r="P147" s="159"/>
      <c r="Q147" s="159"/>
      <c r="R147" s="159"/>
      <c r="S147" s="159"/>
      <c r="T147" s="159"/>
      <c r="U147" s="159"/>
      <c r="V147" s="159"/>
      <c r="W147" s="159"/>
      <c r="X147" s="159"/>
      <c r="Y147" s="159"/>
      <c r="Z147" s="159"/>
      <c r="AA147" s="159"/>
      <c r="AB147" s="133" t="s">
        <v>82</v>
      </c>
      <c r="AC147" s="140"/>
      <c r="AD147" s="140"/>
      <c r="AE147" s="140"/>
      <c r="AF147" s="140"/>
      <c r="AG147" s="134"/>
      <c r="AH147" s="14"/>
      <c r="AI147" s="14"/>
    </row>
    <row r="148" spans="1:35" hidden="1" x14ac:dyDescent="0.2">
      <c r="A148" s="14" t="s">
        <v>81</v>
      </c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>
        <f>IF(AB147=A148,1,IF(AB147=A149,2,IF(AB147=A150,"*","")))</f>
        <v>2</v>
      </c>
      <c r="AE148" s="14"/>
      <c r="AF148" s="14"/>
      <c r="AG148" s="14"/>
      <c r="AH148" s="14"/>
      <c r="AI148" s="14"/>
    </row>
    <row r="149" spans="1:35" hidden="1" x14ac:dyDescent="0.2">
      <c r="A149" s="14" t="s">
        <v>82</v>
      </c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  <c r="AF149" s="14"/>
      <c r="AG149" s="14"/>
      <c r="AH149" s="14"/>
      <c r="AI149" s="14"/>
    </row>
    <row r="150" spans="1:35" hidden="1" x14ac:dyDescent="0.2">
      <c r="A150" s="14" t="s">
        <v>20</v>
      </c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  <c r="AF150" s="14"/>
      <c r="AG150" s="14"/>
      <c r="AH150" s="14"/>
      <c r="AI150" s="14"/>
    </row>
    <row r="151" spans="1:35" ht="3" customHeight="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</row>
    <row r="152" spans="1:35" x14ac:dyDescent="0.2">
      <c r="A152" s="14"/>
      <c r="B152" s="14"/>
      <c r="C152" s="159" t="s">
        <v>83</v>
      </c>
      <c r="D152" s="159"/>
      <c r="E152" s="159"/>
      <c r="F152" s="159"/>
      <c r="G152" s="159"/>
      <c r="H152" s="159"/>
      <c r="I152" s="159"/>
      <c r="J152" s="159"/>
      <c r="K152" s="159"/>
      <c r="L152" s="159"/>
      <c r="M152" s="159"/>
      <c r="N152" s="159"/>
      <c r="O152" s="159"/>
      <c r="P152" s="159"/>
      <c r="Q152" s="159"/>
      <c r="R152" s="159"/>
      <c r="S152" s="159"/>
      <c r="T152" s="159"/>
      <c r="U152" s="159"/>
      <c r="V152" s="159"/>
      <c r="W152" s="159"/>
      <c r="X152" s="159"/>
      <c r="Y152" s="159"/>
      <c r="Z152" s="159"/>
      <c r="AA152" s="159"/>
      <c r="AB152" s="14"/>
      <c r="AC152" s="14"/>
      <c r="AD152" s="14"/>
      <c r="AE152" s="14"/>
      <c r="AF152" s="133" t="s">
        <v>40</v>
      </c>
      <c r="AG152" s="134"/>
      <c r="AH152" s="14"/>
      <c r="AI152" s="14"/>
    </row>
    <row r="153" spans="1:35" hidden="1" x14ac:dyDescent="0.2">
      <c r="A153" s="14" t="s">
        <v>39</v>
      </c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  <c r="AF153" s="14"/>
      <c r="AG153" s="14"/>
      <c r="AH153" s="14"/>
      <c r="AI153" s="14"/>
    </row>
    <row r="154" spans="1:35" hidden="1" x14ac:dyDescent="0.2">
      <c r="A154" s="14" t="s">
        <v>40</v>
      </c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  <c r="AF154" s="14"/>
      <c r="AG154" s="14"/>
      <c r="AH154" s="14"/>
      <c r="AI154" s="14"/>
    </row>
    <row r="155" spans="1:35" ht="3" customHeight="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  <c r="AF155" s="14"/>
      <c r="AG155" s="14"/>
      <c r="AH155" s="14"/>
      <c r="AI155" s="14"/>
    </row>
    <row r="156" spans="1:35" ht="12.75" customHeight="1" x14ac:dyDescent="0.2">
      <c r="A156" s="14"/>
      <c r="B156" s="14"/>
      <c r="C156" s="161" t="s">
        <v>84</v>
      </c>
      <c r="D156" s="161"/>
      <c r="E156" s="161"/>
      <c r="F156" s="161"/>
      <c r="G156" s="161"/>
      <c r="H156" s="161"/>
      <c r="I156" s="161"/>
      <c r="J156" s="21"/>
      <c r="K156" s="162" t="s">
        <v>85</v>
      </c>
      <c r="L156" s="162"/>
      <c r="M156" s="162"/>
      <c r="N156" s="162"/>
      <c r="O156" s="162"/>
      <c r="P156" s="162"/>
      <c r="Q156" s="162"/>
      <c r="R156" s="162"/>
      <c r="S156" s="162"/>
      <c r="T156" s="162"/>
      <c r="U156" s="162"/>
      <c r="V156" s="162"/>
      <c r="W156" s="162"/>
      <c r="X156" s="162"/>
      <c r="Y156" s="162"/>
      <c r="Z156" s="162"/>
      <c r="AA156" s="162"/>
      <c r="AB156" s="162"/>
      <c r="AC156" s="162"/>
      <c r="AD156" s="162"/>
      <c r="AE156" s="162"/>
      <c r="AF156" s="162"/>
      <c r="AG156" s="162"/>
      <c r="AH156" s="14"/>
      <c r="AI156" s="14"/>
    </row>
    <row r="157" spans="1:35" x14ac:dyDescent="0.2">
      <c r="A157" s="14"/>
      <c r="B157" s="14"/>
      <c r="C157" s="161"/>
      <c r="D157" s="161"/>
      <c r="E157" s="161"/>
      <c r="F157" s="161"/>
      <c r="G157" s="161"/>
      <c r="H157" s="161"/>
      <c r="I157" s="161"/>
      <c r="J157" s="20"/>
      <c r="K157" s="162"/>
      <c r="L157" s="162"/>
      <c r="M157" s="162"/>
      <c r="N157" s="162"/>
      <c r="O157" s="162"/>
      <c r="P157" s="162"/>
      <c r="Q157" s="162"/>
      <c r="R157" s="162"/>
      <c r="S157" s="162"/>
      <c r="T157" s="162"/>
      <c r="U157" s="162"/>
      <c r="V157" s="162"/>
      <c r="W157" s="162"/>
      <c r="X157" s="162"/>
      <c r="Y157" s="162"/>
      <c r="Z157" s="162"/>
      <c r="AA157" s="162"/>
      <c r="AB157" s="162"/>
      <c r="AC157" s="162"/>
      <c r="AD157" s="162"/>
      <c r="AE157" s="162"/>
      <c r="AF157" s="162"/>
      <c r="AG157" s="162"/>
      <c r="AH157" s="14"/>
      <c r="AI157" s="14"/>
    </row>
    <row r="158" spans="1:35" hidden="1" x14ac:dyDescent="0.2">
      <c r="A158" s="22" t="s">
        <v>85</v>
      </c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  <c r="AF158" s="14"/>
      <c r="AG158" s="14"/>
      <c r="AH158" s="14"/>
      <c r="AI158" s="14"/>
    </row>
    <row r="159" spans="1:35" hidden="1" x14ac:dyDescent="0.2">
      <c r="A159" s="22" t="s">
        <v>86</v>
      </c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  <c r="AF159" s="14"/>
      <c r="AG159" s="14"/>
      <c r="AH159" s="14"/>
      <c r="AI159" s="14"/>
    </row>
    <row r="160" spans="1:35" hidden="1" x14ac:dyDescent="0.2">
      <c r="A160" s="14" t="s">
        <v>20</v>
      </c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 t="str">
        <f>IF(K156=A158,"П",IF(K156=A159,"К",IF(K156=A160,"*","")))</f>
        <v>П</v>
      </c>
      <c r="S160" s="14"/>
      <c r="T160" s="14"/>
      <c r="U160" s="14"/>
      <c r="V160" s="14"/>
      <c r="W160" s="14"/>
      <c r="X160" s="14"/>
      <c r="Y160" s="14"/>
      <c r="Z160" s="14"/>
      <c r="AA160" s="14"/>
      <c r="AB160" s="14"/>
      <c r="AC160" s="14"/>
      <c r="AD160" s="14"/>
      <c r="AE160" s="14"/>
      <c r="AF160" s="14"/>
      <c r="AG160" s="14"/>
      <c r="AH160" s="14"/>
      <c r="AI160" s="14"/>
    </row>
    <row r="161" spans="1:35" ht="3.75" customHeight="1" x14ac:dyDescent="0.2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  <c r="AA161" s="14"/>
      <c r="AB161" s="14"/>
      <c r="AC161" s="14"/>
      <c r="AD161" s="14"/>
      <c r="AE161" s="14"/>
      <c r="AF161" s="14"/>
      <c r="AG161" s="14"/>
      <c r="AH161" s="14"/>
      <c r="AI161" s="14"/>
    </row>
    <row r="162" spans="1:35" x14ac:dyDescent="0.2">
      <c r="A162" s="14" t="s">
        <v>87</v>
      </c>
      <c r="B162" s="14"/>
      <c r="C162" s="141" t="s">
        <v>88</v>
      </c>
      <c r="D162" s="141"/>
      <c r="E162" s="141"/>
      <c r="F162" s="141"/>
      <c r="G162" s="141"/>
      <c r="H162" s="141"/>
      <c r="I162" s="141"/>
      <c r="J162" s="141"/>
      <c r="K162" s="141"/>
      <c r="L162" s="141"/>
      <c r="M162" s="141"/>
      <c r="N162" s="141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  <c r="AA162" s="14"/>
      <c r="AB162" s="14"/>
      <c r="AC162" s="14"/>
      <c r="AD162" s="14"/>
      <c r="AE162" s="14"/>
      <c r="AF162" s="14"/>
      <c r="AG162" s="14"/>
      <c r="AH162" s="14"/>
      <c r="AI162" s="14"/>
    </row>
    <row r="163" spans="1:35" ht="3" customHeight="1" x14ac:dyDescent="0.2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  <c r="AA163" s="14"/>
      <c r="AB163" s="14"/>
      <c r="AC163" s="14"/>
      <c r="AD163" s="14"/>
      <c r="AE163" s="14"/>
      <c r="AF163" s="14"/>
      <c r="AG163" s="14"/>
      <c r="AH163" s="14"/>
      <c r="AI163" s="14"/>
    </row>
    <row r="164" spans="1:35" x14ac:dyDescent="0.2">
      <c r="A164" s="14"/>
      <c r="B164" s="14"/>
      <c r="C164" s="159" t="s">
        <v>90</v>
      </c>
      <c r="D164" s="159"/>
      <c r="E164" s="159"/>
      <c r="F164" s="159"/>
      <c r="G164" s="159"/>
      <c r="H164" s="159"/>
      <c r="I164" s="159"/>
      <c r="J164" s="159"/>
      <c r="K164" s="159"/>
      <c r="L164" s="159"/>
      <c r="M164" s="159"/>
      <c r="N164" s="159"/>
      <c r="O164" s="159"/>
      <c r="P164" s="14"/>
      <c r="Q164" s="133" t="s">
        <v>92</v>
      </c>
      <c r="R164" s="140"/>
      <c r="S164" s="140"/>
      <c r="T164" s="140"/>
      <c r="U164" s="140"/>
      <c r="V164" s="140"/>
      <c r="W164" s="140"/>
      <c r="X164" s="140"/>
      <c r="Y164" s="140"/>
      <c r="Z164" s="140"/>
      <c r="AA164" s="140"/>
      <c r="AB164" s="140"/>
      <c r="AC164" s="140"/>
      <c r="AD164" s="140"/>
      <c r="AE164" s="140"/>
      <c r="AF164" s="140"/>
      <c r="AG164" s="134"/>
      <c r="AH164" s="14"/>
      <c r="AI164" s="14"/>
    </row>
    <row r="165" spans="1:35" hidden="1" x14ac:dyDescent="0.2">
      <c r="A165" s="14" t="s">
        <v>92</v>
      </c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 t="s">
        <v>92</v>
      </c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  <c r="AI165" s="14"/>
    </row>
    <row r="166" spans="1:35" hidden="1" x14ac:dyDescent="0.2">
      <c r="A166" s="14" t="s">
        <v>93</v>
      </c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 t="str">
        <f>IF(Q164=A165,"Н",IF(Q164=A166,"Э",IF(Q164=A167,"С",IF(Q164=A168,"Г",IF(Q164=A169,"*","")))))</f>
        <v>Н</v>
      </c>
      <c r="O166" s="14"/>
      <c r="P166" s="14"/>
      <c r="Q166" s="14" t="s">
        <v>93</v>
      </c>
      <c r="R166" s="14"/>
      <c r="S166" s="14"/>
      <c r="T166" s="14"/>
      <c r="U166" s="14"/>
      <c r="V166" s="14"/>
      <c r="W166" s="14"/>
      <c r="X166" s="14"/>
      <c r="Y166" s="14"/>
      <c r="Z166" s="14"/>
      <c r="AA166" s="14" t="str">
        <f>IF(Q171=A165,"Н",IF(Q171=A166,"Э",IF(Q171=A167,"С",IF(Q171=A169,"*",""))))</f>
        <v>Н</v>
      </c>
      <c r="AB166" s="14"/>
      <c r="AC166" s="14"/>
      <c r="AD166" s="14"/>
      <c r="AE166" s="14"/>
      <c r="AF166" s="14"/>
      <c r="AG166" s="14"/>
      <c r="AH166" s="14"/>
      <c r="AI166" s="14"/>
    </row>
    <row r="167" spans="1:35" hidden="1" x14ac:dyDescent="0.2">
      <c r="A167" s="14" t="s">
        <v>94</v>
      </c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 t="s">
        <v>94</v>
      </c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  <c r="AI167" s="14"/>
    </row>
    <row r="168" spans="1:35" hidden="1" x14ac:dyDescent="0.2">
      <c r="A168" s="14" t="s">
        <v>95</v>
      </c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 t="s">
        <v>20</v>
      </c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  <c r="AI168" s="14"/>
    </row>
    <row r="169" spans="1:35" hidden="1" x14ac:dyDescent="0.2">
      <c r="A169" s="14" t="s">
        <v>20</v>
      </c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  <c r="AI169" s="14"/>
    </row>
    <row r="170" spans="1:35" ht="3" customHeight="1" x14ac:dyDescent="0.2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  <c r="AI170" s="14"/>
    </row>
    <row r="171" spans="1:35" x14ac:dyDescent="0.2">
      <c r="A171" s="14"/>
      <c r="B171" s="14"/>
      <c r="C171" s="159" t="s">
        <v>91</v>
      </c>
      <c r="D171" s="159"/>
      <c r="E171" s="159"/>
      <c r="F171" s="159"/>
      <c r="G171" s="159"/>
      <c r="H171" s="159"/>
      <c r="I171" s="159"/>
      <c r="J171" s="159"/>
      <c r="K171" s="159"/>
      <c r="L171" s="159"/>
      <c r="M171" s="159"/>
      <c r="N171" s="159"/>
      <c r="O171" s="159"/>
      <c r="P171" s="14"/>
      <c r="Q171" s="133" t="s">
        <v>92</v>
      </c>
      <c r="R171" s="140"/>
      <c r="S171" s="140"/>
      <c r="T171" s="140"/>
      <c r="U171" s="140"/>
      <c r="V171" s="140"/>
      <c r="W171" s="140"/>
      <c r="X171" s="140"/>
      <c r="Y171" s="140"/>
      <c r="Z171" s="140"/>
      <c r="AA171" s="140"/>
      <c r="AB171" s="140"/>
      <c r="AC171" s="140"/>
      <c r="AD171" s="140"/>
      <c r="AE171" s="140"/>
      <c r="AF171" s="140"/>
      <c r="AG171" s="134"/>
      <c r="AH171" s="14"/>
      <c r="AI171" s="14"/>
    </row>
    <row r="172" spans="1:35" ht="3" customHeight="1" x14ac:dyDescent="0.2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  <c r="AA172" s="14"/>
      <c r="AB172" s="14"/>
      <c r="AC172" s="14"/>
      <c r="AD172" s="14"/>
      <c r="AE172" s="14"/>
      <c r="AF172" s="14"/>
      <c r="AG172" s="14"/>
      <c r="AH172" s="14"/>
      <c r="AI172" s="14"/>
    </row>
    <row r="173" spans="1:35" x14ac:dyDescent="0.2">
      <c r="A173" s="14"/>
      <c r="B173" s="14"/>
      <c r="C173" s="159" t="s">
        <v>89</v>
      </c>
      <c r="D173" s="159"/>
      <c r="E173" s="159"/>
      <c r="F173" s="159"/>
      <c r="G173" s="159"/>
      <c r="H173" s="159"/>
      <c r="I173" s="159"/>
      <c r="J173" s="159"/>
      <c r="K173" s="159"/>
      <c r="L173" s="159"/>
      <c r="M173" s="159"/>
      <c r="N173" s="159"/>
      <c r="O173" s="159"/>
      <c r="P173" s="14"/>
      <c r="Q173" s="133" t="s">
        <v>96</v>
      </c>
      <c r="R173" s="140"/>
      <c r="S173" s="140"/>
      <c r="T173" s="140"/>
      <c r="U173" s="140"/>
      <c r="V173" s="140"/>
      <c r="W173" s="140"/>
      <c r="X173" s="140"/>
      <c r="Y173" s="140"/>
      <c r="Z173" s="140"/>
      <c r="AA173" s="140"/>
      <c r="AB173" s="140"/>
      <c r="AC173" s="140"/>
      <c r="AD173" s="140"/>
      <c r="AE173" s="140"/>
      <c r="AF173" s="140"/>
      <c r="AG173" s="134"/>
      <c r="AH173" s="14"/>
      <c r="AI173" s="14"/>
    </row>
    <row r="174" spans="1:35" hidden="1" x14ac:dyDescent="0.2">
      <c r="A174" s="14" t="s">
        <v>96</v>
      </c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  <c r="AA174" s="14"/>
      <c r="AB174" s="14"/>
      <c r="AC174" s="14"/>
      <c r="AD174" s="14"/>
      <c r="AE174" s="14"/>
      <c r="AF174" s="14"/>
      <c r="AG174" s="14"/>
      <c r="AH174" s="14"/>
      <c r="AI174" s="14"/>
    </row>
    <row r="175" spans="1:35" hidden="1" x14ac:dyDescent="0.2">
      <c r="A175" s="14" t="s">
        <v>97</v>
      </c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 t="str">
        <f>IF(Q173=A174,"Р",IF(Q173=A175,"Н",IF(Q173=A176,"А",IF(Q173=A177,"В",""))))</f>
        <v>Р</v>
      </c>
      <c r="R175" s="14"/>
      <c r="S175" s="14"/>
      <c r="T175" s="14"/>
      <c r="U175" s="14"/>
      <c r="V175" s="14"/>
      <c r="W175" s="14"/>
      <c r="X175" s="14"/>
      <c r="Y175" s="14"/>
      <c r="Z175" s="14"/>
      <c r="AA175" s="14"/>
      <c r="AB175" s="14"/>
      <c r="AC175" s="14"/>
      <c r="AD175" s="14"/>
      <c r="AE175" s="14"/>
      <c r="AF175" s="14"/>
      <c r="AG175" s="14"/>
      <c r="AH175" s="14"/>
      <c r="AI175" s="14"/>
    </row>
    <row r="176" spans="1:35" hidden="1" x14ac:dyDescent="0.2">
      <c r="A176" s="14" t="s">
        <v>98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  <c r="AA176" s="14"/>
      <c r="AB176" s="14"/>
      <c r="AC176" s="14"/>
      <c r="AD176" s="14"/>
      <c r="AE176" s="14"/>
      <c r="AF176" s="14"/>
      <c r="AG176" s="14"/>
      <c r="AH176" s="14"/>
      <c r="AI176" s="14"/>
    </row>
    <row r="177" spans="1:35" hidden="1" x14ac:dyDescent="0.2">
      <c r="A177" s="14" t="s">
        <v>99</v>
      </c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  <c r="AA177" s="14"/>
      <c r="AB177" s="14"/>
      <c r="AC177" s="14"/>
      <c r="AD177" s="14"/>
      <c r="AE177" s="14"/>
      <c r="AF177" s="14"/>
      <c r="AG177" s="14"/>
      <c r="AH177" s="14"/>
      <c r="AI177" s="14"/>
    </row>
    <row r="178" spans="1:35" ht="3" customHeight="1" x14ac:dyDescent="0.2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  <c r="AA178" s="14"/>
      <c r="AB178" s="14"/>
      <c r="AC178" s="14"/>
      <c r="AD178" s="14"/>
      <c r="AE178" s="14"/>
      <c r="AF178" s="14"/>
      <c r="AG178" s="14"/>
      <c r="AH178" s="14"/>
      <c r="AI178" s="14"/>
    </row>
    <row r="179" spans="1:35" x14ac:dyDescent="0.2">
      <c r="A179" s="14"/>
      <c r="B179" s="14"/>
      <c r="C179" s="159" t="s">
        <v>102</v>
      </c>
      <c r="D179" s="159"/>
      <c r="E179" s="159"/>
      <c r="F179" s="159"/>
      <c r="G179" s="159"/>
      <c r="H179" s="159"/>
      <c r="I179" s="159"/>
      <c r="J179" s="159"/>
      <c r="K179" s="159"/>
      <c r="L179" s="159"/>
      <c r="M179" s="159"/>
      <c r="N179" s="159"/>
      <c r="O179" s="159"/>
      <c r="P179" s="14"/>
      <c r="Q179" s="133" t="s">
        <v>100</v>
      </c>
      <c r="R179" s="140"/>
      <c r="S179" s="140"/>
      <c r="T179" s="140"/>
      <c r="U179" s="140"/>
      <c r="V179" s="140"/>
      <c r="W179" s="140"/>
      <c r="X179" s="140"/>
      <c r="Y179" s="140"/>
      <c r="Z179" s="140"/>
      <c r="AA179" s="140"/>
      <c r="AB179" s="140"/>
      <c r="AC179" s="140"/>
      <c r="AD179" s="140"/>
      <c r="AE179" s="140"/>
      <c r="AF179" s="140"/>
      <c r="AG179" s="134"/>
      <c r="AH179" s="14"/>
      <c r="AI179" s="14"/>
    </row>
    <row r="180" spans="1:35" hidden="1" x14ac:dyDescent="0.2">
      <c r="A180" s="14" t="s">
        <v>100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 t="str">
        <f>IF(Q179=A180,"Р",IF(Q179=A181,"Д",IF(Q179=A182,"*","")))</f>
        <v>Р</v>
      </c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  <c r="AI180" s="14"/>
    </row>
    <row r="181" spans="1:35" hidden="1" x14ac:dyDescent="0.2">
      <c r="A181" s="14" t="s">
        <v>101</v>
      </c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  <c r="AA181" s="14"/>
      <c r="AB181" s="14"/>
      <c r="AC181" s="14"/>
      <c r="AD181" s="14"/>
      <c r="AE181" s="14"/>
      <c r="AF181" s="14"/>
      <c r="AG181" s="14"/>
      <c r="AH181" s="14"/>
      <c r="AI181" s="14"/>
    </row>
    <row r="182" spans="1:35" hidden="1" x14ac:dyDescent="0.2">
      <c r="A182" s="14" t="s">
        <v>20</v>
      </c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F182" s="14"/>
      <c r="AG182" s="14"/>
      <c r="AH182" s="14"/>
      <c r="AI182" s="14"/>
    </row>
    <row r="183" spans="1:35" ht="3" customHeight="1" x14ac:dyDescent="0.2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  <c r="AA183" s="14"/>
      <c r="AB183" s="14"/>
      <c r="AC183" s="14"/>
      <c r="AD183" s="14"/>
      <c r="AE183" s="14"/>
      <c r="AF183" s="14"/>
      <c r="AG183" s="14"/>
      <c r="AH183" s="14"/>
      <c r="AI183" s="14"/>
    </row>
    <row r="184" spans="1:35" x14ac:dyDescent="0.2">
      <c r="A184" s="14"/>
      <c r="B184" s="14"/>
      <c r="C184" s="159" t="s">
        <v>103</v>
      </c>
      <c r="D184" s="159"/>
      <c r="E184" s="159"/>
      <c r="F184" s="159"/>
      <c r="G184" s="159"/>
      <c r="H184" s="159"/>
      <c r="I184" s="159"/>
      <c r="J184" s="159"/>
      <c r="K184" s="159"/>
      <c r="L184" s="159"/>
      <c r="M184" s="159"/>
      <c r="N184" s="159"/>
      <c r="O184" s="159"/>
      <c r="P184" s="14"/>
      <c r="Q184" s="133" t="s">
        <v>104</v>
      </c>
      <c r="R184" s="140"/>
      <c r="S184" s="140"/>
      <c r="T184" s="140"/>
      <c r="U184" s="140"/>
      <c r="V184" s="140"/>
      <c r="W184" s="140"/>
      <c r="X184" s="140"/>
      <c r="Y184" s="140"/>
      <c r="Z184" s="140"/>
      <c r="AA184" s="140"/>
      <c r="AB184" s="140"/>
      <c r="AC184" s="140"/>
      <c r="AD184" s="140"/>
      <c r="AE184" s="140"/>
      <c r="AF184" s="140"/>
      <c r="AG184" s="134"/>
      <c r="AH184" s="14"/>
      <c r="AI184" s="14"/>
    </row>
    <row r="185" spans="1:35" hidden="1" x14ac:dyDescent="0.2">
      <c r="A185" s="14" t="s">
        <v>104</v>
      </c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  <c r="AA185" s="14"/>
      <c r="AB185" s="14"/>
      <c r="AC185" s="14"/>
      <c r="AD185" s="14"/>
      <c r="AE185" s="14"/>
      <c r="AF185" s="14"/>
      <c r="AG185" s="14"/>
      <c r="AH185" s="14"/>
      <c r="AI185" s="14"/>
    </row>
    <row r="186" spans="1:35" hidden="1" x14ac:dyDescent="0.2">
      <c r="A186" s="14" t="s">
        <v>105</v>
      </c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 t="str">
        <f>IF(Q184=A185,"О",IF(Q184=A186,"П",IF(Q184=A187,"*","")))</f>
        <v>О</v>
      </c>
      <c r="U186" s="166">
        <f>AC198*AF198</f>
        <v>6</v>
      </c>
      <c r="V186" s="166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hidden="1" x14ac:dyDescent="0.2">
      <c r="A187" s="14" t="s">
        <v>20</v>
      </c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ht="3" customHeight="1" x14ac:dyDescent="0.2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F188" s="14"/>
      <c r="AG188" s="14"/>
      <c r="AH188" s="14"/>
      <c r="AI188" s="14"/>
    </row>
    <row r="189" spans="1:35" x14ac:dyDescent="0.2">
      <c r="A189" s="14"/>
      <c r="B189" s="14"/>
      <c r="C189" s="159" t="s">
        <v>129</v>
      </c>
      <c r="D189" s="159"/>
      <c r="E189" s="159"/>
      <c r="F189" s="159"/>
      <c r="G189" s="159"/>
      <c r="H189" s="159"/>
      <c r="I189" s="159"/>
      <c r="J189" s="159"/>
      <c r="K189" s="159"/>
      <c r="L189" s="159"/>
      <c r="M189" s="159"/>
      <c r="N189" s="159"/>
      <c r="O189" s="159"/>
      <c r="P189" s="159"/>
      <c r="Q189" s="159"/>
      <c r="R189" s="159"/>
      <c r="S189" s="159"/>
      <c r="T189" s="159"/>
      <c r="U189" s="159"/>
      <c r="V189" s="159"/>
      <c r="W189" s="133" t="s">
        <v>215</v>
      </c>
      <c r="X189" s="140"/>
      <c r="Y189" s="140"/>
      <c r="Z189" s="140"/>
      <c r="AA189" s="140"/>
      <c r="AB189" s="140"/>
      <c r="AC189" s="140"/>
      <c r="AD189" s="140"/>
      <c r="AE189" s="140"/>
      <c r="AF189" s="140"/>
      <c r="AG189" s="134"/>
      <c r="AH189" s="14"/>
      <c r="AI189" s="14"/>
    </row>
    <row r="190" spans="1:35" hidden="1" x14ac:dyDescent="0.2">
      <c r="A190" s="14" t="str">
        <f>IF(N7=B19,"Установить","")</f>
        <v>Установить</v>
      </c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 t="s">
        <v>39</v>
      </c>
      <c r="Q190" s="14"/>
      <c r="R190" s="14"/>
      <c r="S190" s="14"/>
      <c r="T190" s="14"/>
      <c r="U190" s="14"/>
      <c r="V190" s="14"/>
      <c r="W190" s="14"/>
      <c r="X190" s="14"/>
      <c r="Y190" s="14"/>
      <c r="Z190" s="14"/>
      <c r="AA190" s="14"/>
      <c r="AB190" s="14"/>
      <c r="AC190" s="14"/>
      <c r="AD190" s="14"/>
      <c r="AE190" s="14"/>
      <c r="AF190" s="14"/>
      <c r="AG190" s="14"/>
      <c r="AH190" s="14"/>
      <c r="AI190" s="14"/>
    </row>
    <row r="191" spans="1:35" hidden="1" x14ac:dyDescent="0.2">
      <c r="A191" s="14" t="str">
        <f>IF(N7=B19,"Не требуется","")</f>
        <v>Не требуется</v>
      </c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 t="s">
        <v>40</v>
      </c>
      <c r="Q191" s="14"/>
      <c r="R191" s="14"/>
      <c r="S191" s="14"/>
      <c r="T191" s="14"/>
      <c r="U191" s="14"/>
      <c r="V191" s="14"/>
      <c r="W191" s="14"/>
      <c r="X191" s="14"/>
      <c r="Y191" s="14"/>
      <c r="Z191" s="14"/>
      <c r="AA191" s="14"/>
      <c r="AB191" s="14"/>
      <c r="AC191" s="14"/>
      <c r="AD191" s="14"/>
      <c r="AE191" s="14"/>
      <c r="AF191" s="14"/>
      <c r="AG191" s="14"/>
      <c r="AH191" s="14"/>
      <c r="AI191" s="14"/>
    </row>
    <row r="192" spans="1:35" hidden="1" x14ac:dyDescent="0.2">
      <c r="A192" s="14" t="str">
        <f>IF(N7=B19,"Установить только катушку","")</f>
        <v>Установить только катушку</v>
      </c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  <c r="AA192" s="14"/>
      <c r="AB192" s="14"/>
      <c r="AC192" s="14"/>
      <c r="AD192" s="14"/>
      <c r="AE192" s="14"/>
      <c r="AF192" s="14"/>
      <c r="AG192" s="14"/>
      <c r="AH192" s="14"/>
      <c r="AI192" s="14"/>
    </row>
    <row r="193" spans="1:35" ht="3" customHeight="1" x14ac:dyDescent="0.2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  <c r="AA193" s="14"/>
      <c r="AB193" s="14"/>
      <c r="AC193" s="14"/>
      <c r="AD193" s="14"/>
      <c r="AE193" s="14"/>
      <c r="AF193" s="14"/>
      <c r="AG193" s="14"/>
      <c r="AH193" s="14"/>
      <c r="AI193" s="14"/>
    </row>
    <row r="194" spans="1:35" x14ac:dyDescent="0.2">
      <c r="A194" s="14"/>
      <c r="B194" s="14"/>
      <c r="C194" s="14" t="s">
        <v>108</v>
      </c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  <c r="AA194" s="14"/>
      <c r="AB194" s="14"/>
      <c r="AC194" s="14"/>
      <c r="AD194" s="14"/>
      <c r="AE194" s="14"/>
      <c r="AF194" s="133" t="s">
        <v>40</v>
      </c>
      <c r="AG194" s="134"/>
      <c r="AH194" s="14"/>
      <c r="AI194" s="14"/>
    </row>
    <row r="195" spans="1:35" ht="3" customHeight="1" x14ac:dyDescent="0.2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  <c r="AA195" s="14"/>
      <c r="AB195" s="14"/>
      <c r="AC195" s="14"/>
      <c r="AD195" s="14"/>
      <c r="AE195" s="14"/>
      <c r="AF195" s="14"/>
      <c r="AG195" s="14"/>
      <c r="AH195" s="14"/>
      <c r="AI195" s="14"/>
    </row>
    <row r="196" spans="1:35" ht="6.75" customHeight="1" x14ac:dyDescent="0.2">
      <c r="A196" s="14"/>
      <c r="B196" s="14"/>
      <c r="C196" s="159" t="s">
        <v>106</v>
      </c>
      <c r="D196" s="159"/>
      <c r="E196" s="159"/>
      <c r="F196" s="159"/>
      <c r="G196" s="159"/>
      <c r="H196" s="159"/>
      <c r="I196" s="159"/>
      <c r="J196" s="159"/>
      <c r="K196" s="159"/>
      <c r="L196" s="159"/>
      <c r="M196" s="21"/>
      <c r="N196" s="84" t="s">
        <v>120</v>
      </c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85"/>
      <c r="AC196" s="85"/>
      <c r="AD196" s="85"/>
      <c r="AE196" s="85"/>
      <c r="AF196" s="85"/>
      <c r="AG196" s="86"/>
      <c r="AH196" s="14"/>
      <c r="AI196" s="14"/>
    </row>
    <row r="197" spans="1:35" ht="3" customHeight="1" x14ac:dyDescent="0.2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  <c r="AA197" s="14"/>
      <c r="AB197" s="14"/>
      <c r="AC197" s="14"/>
      <c r="AD197" s="14"/>
      <c r="AE197" s="14"/>
      <c r="AF197" s="14"/>
      <c r="AG197" s="14"/>
      <c r="AH197" s="14"/>
      <c r="AI197" s="14"/>
    </row>
    <row r="198" spans="1:35" x14ac:dyDescent="0.2">
      <c r="A198" s="14"/>
      <c r="B198" s="14"/>
      <c r="C198" s="14" t="s">
        <v>217</v>
      </c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0"/>
      <c r="Z198" s="64"/>
      <c r="AA198" s="64"/>
      <c r="AB198" s="56"/>
      <c r="AC198" s="165">
        <v>2</v>
      </c>
      <c r="AD198" s="165"/>
      <c r="AE198" s="28" t="s">
        <v>38</v>
      </c>
      <c r="AF198" s="165">
        <v>3</v>
      </c>
      <c r="AG198" s="165"/>
      <c r="AH198" s="14"/>
      <c r="AI198" s="14"/>
    </row>
    <row r="199" spans="1:35" ht="3" customHeight="1" x14ac:dyDescent="0.2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  <c r="AA199" s="14"/>
      <c r="AB199" s="14"/>
      <c r="AC199" s="14"/>
      <c r="AD199" s="14"/>
      <c r="AE199" s="14"/>
      <c r="AF199" s="14"/>
      <c r="AG199" s="14"/>
      <c r="AH199" s="14"/>
      <c r="AI199" s="14"/>
    </row>
    <row r="200" spans="1:35" hidden="1" x14ac:dyDescent="0.2">
      <c r="A200" s="14"/>
      <c r="B200" s="14"/>
      <c r="C200" s="14" t="s">
        <v>107</v>
      </c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  <c r="AA200" s="14"/>
      <c r="AB200" s="14"/>
      <c r="AC200" s="14"/>
      <c r="AD200" s="14"/>
      <c r="AE200" s="14"/>
      <c r="AF200" s="133" t="s">
        <v>40</v>
      </c>
      <c r="AG200" s="134"/>
      <c r="AH200" s="14"/>
      <c r="AI200" s="14"/>
    </row>
    <row r="201" spans="1:35" ht="3" hidden="1" customHeight="1" x14ac:dyDescent="0.2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  <c r="AA201" s="14"/>
      <c r="AB201" s="14"/>
      <c r="AC201" s="14"/>
      <c r="AD201" s="14"/>
      <c r="AE201" s="14"/>
      <c r="AF201" s="14"/>
      <c r="AG201" s="14"/>
      <c r="AH201" s="14"/>
      <c r="AI201" s="14"/>
    </row>
    <row r="202" spans="1:35" hidden="1" x14ac:dyDescent="0.2">
      <c r="A202" s="14"/>
      <c r="B202" s="14"/>
      <c r="C202" s="146" t="s">
        <v>113</v>
      </c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23"/>
      <c r="AE202" s="23"/>
      <c r="AF202" s="23"/>
      <c r="AG202" s="23"/>
      <c r="AH202" s="14"/>
      <c r="AI202" s="14"/>
    </row>
    <row r="203" spans="1:35" hidden="1" x14ac:dyDescent="0.2">
      <c r="A203" s="14"/>
      <c r="B203" s="14"/>
      <c r="C203" s="142"/>
      <c r="D203" s="143"/>
      <c r="E203" s="143"/>
      <c r="F203" s="143"/>
      <c r="G203" s="143"/>
      <c r="H203" s="143"/>
      <c r="I203" s="143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  <c r="AC203" s="143"/>
      <c r="AD203" s="143"/>
      <c r="AE203" s="143"/>
      <c r="AF203" s="143"/>
      <c r="AG203" s="144"/>
      <c r="AH203" s="14"/>
      <c r="AI203" s="14"/>
    </row>
    <row r="204" spans="1:35" ht="6" hidden="1" customHeight="1" x14ac:dyDescent="0.2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  <c r="AA204" s="14"/>
      <c r="AB204" s="14"/>
      <c r="AC204" s="14"/>
      <c r="AD204" s="14"/>
      <c r="AE204" s="14"/>
      <c r="AF204" s="14"/>
      <c r="AG204" s="14"/>
      <c r="AH204" s="14"/>
      <c r="AI204" s="14"/>
    </row>
    <row r="205" spans="1:35" x14ac:dyDescent="0.2">
      <c r="A205" s="14" t="s">
        <v>109</v>
      </c>
      <c r="B205" s="14"/>
      <c r="C205" s="141" t="s">
        <v>114</v>
      </c>
      <c r="D205" s="141"/>
      <c r="E205" s="141"/>
      <c r="F205" s="141"/>
      <c r="G205" s="141"/>
      <c r="H205" s="141"/>
      <c r="I205" s="141"/>
      <c r="J205" s="141"/>
      <c r="K205" s="141"/>
      <c r="L205" s="141"/>
      <c r="M205" s="141"/>
      <c r="N205" s="141"/>
      <c r="O205" s="141"/>
      <c r="P205" s="141"/>
      <c r="Q205" s="141"/>
      <c r="R205" s="141"/>
      <c r="S205" s="141"/>
      <c r="T205" s="141"/>
      <c r="U205" s="141"/>
      <c r="V205" s="141"/>
      <c r="W205" s="141"/>
      <c r="X205" s="141"/>
      <c r="Y205" s="141"/>
      <c r="Z205" s="24"/>
      <c r="AA205" s="24"/>
      <c r="AB205" s="24"/>
      <c r="AC205" s="14"/>
      <c r="AD205" s="14"/>
      <c r="AE205" s="14"/>
      <c r="AF205" s="14"/>
      <c r="AG205" s="14"/>
      <c r="AH205" s="14"/>
      <c r="AI205" s="14"/>
    </row>
    <row r="206" spans="1:35" ht="12" customHeight="1" x14ac:dyDescent="0.2">
      <c r="A206" s="14"/>
      <c r="B206" s="14"/>
      <c r="C206" s="145" t="s">
        <v>110</v>
      </c>
      <c r="D206" s="145"/>
      <c r="E206" s="145"/>
      <c r="F206" s="145"/>
      <c r="G206" s="145"/>
      <c r="H206" s="145"/>
      <c r="I206" s="145"/>
      <c r="J206" s="145"/>
      <c r="K206" s="145"/>
      <c r="L206" s="145"/>
      <c r="M206" s="145"/>
      <c r="N206" s="145"/>
      <c r="O206" s="145"/>
      <c r="P206" s="145"/>
      <c r="Q206" s="145"/>
      <c r="R206" s="145"/>
      <c r="S206" s="145"/>
      <c r="T206" s="14"/>
      <c r="U206" s="14"/>
      <c r="V206" s="14"/>
      <c r="W206" s="14"/>
      <c r="X206" s="14"/>
      <c r="Y206" s="14"/>
      <c r="Z206" s="14"/>
      <c r="AA206" s="14"/>
      <c r="AB206" s="14"/>
      <c r="AC206" s="14"/>
      <c r="AD206" s="14"/>
      <c r="AE206" s="14"/>
      <c r="AF206" s="14"/>
      <c r="AG206" s="14"/>
      <c r="AH206" s="14"/>
      <c r="AI206" s="14"/>
    </row>
    <row r="207" spans="1:35" x14ac:dyDescent="0.2">
      <c r="A207" s="14"/>
      <c r="B207" s="14"/>
      <c r="C207" s="147"/>
      <c r="D207" s="148"/>
      <c r="E207" s="148"/>
      <c r="F207" s="148"/>
      <c r="G207" s="148"/>
      <c r="H207" s="148"/>
      <c r="I207" s="148"/>
      <c r="J207" s="148"/>
      <c r="K207" s="148"/>
      <c r="L207" s="148"/>
      <c r="M207" s="148"/>
      <c r="N207" s="148"/>
      <c r="O207" s="148"/>
      <c r="P207" s="148"/>
      <c r="Q207" s="148"/>
      <c r="R207" s="148"/>
      <c r="S207" s="148"/>
      <c r="T207" s="148"/>
      <c r="U207" s="148"/>
      <c r="V207" s="148"/>
      <c r="W207" s="148"/>
      <c r="X207" s="148"/>
      <c r="Y207" s="148"/>
      <c r="Z207" s="148"/>
      <c r="AA207" s="148"/>
      <c r="AB207" s="148"/>
      <c r="AC207" s="148"/>
      <c r="AD207" s="148"/>
      <c r="AE207" s="148"/>
      <c r="AF207" s="148"/>
      <c r="AG207" s="149"/>
      <c r="AH207" s="14"/>
      <c r="AI207" s="14"/>
    </row>
    <row r="208" spans="1:35" x14ac:dyDescent="0.2">
      <c r="A208" s="14"/>
      <c r="B208" s="14"/>
      <c r="C208" s="150"/>
      <c r="D208" s="151"/>
      <c r="E208" s="151"/>
      <c r="F208" s="151"/>
      <c r="G208" s="151"/>
      <c r="H208" s="151"/>
      <c r="I208" s="151"/>
      <c r="J208" s="151"/>
      <c r="K208" s="151"/>
      <c r="L208" s="151"/>
      <c r="M208" s="151"/>
      <c r="N208" s="151"/>
      <c r="O208" s="151"/>
      <c r="P208" s="151"/>
      <c r="Q208" s="151"/>
      <c r="R208" s="151"/>
      <c r="S208" s="151"/>
      <c r="T208" s="151"/>
      <c r="U208" s="151"/>
      <c r="V208" s="151"/>
      <c r="W208" s="151"/>
      <c r="X208" s="151"/>
      <c r="Y208" s="151"/>
      <c r="Z208" s="151"/>
      <c r="AA208" s="151"/>
      <c r="AB208" s="151"/>
      <c r="AC208" s="151"/>
      <c r="AD208" s="151"/>
      <c r="AE208" s="151"/>
      <c r="AF208" s="151"/>
      <c r="AG208" s="152"/>
      <c r="AH208" s="14"/>
      <c r="AI208" s="14"/>
    </row>
    <row r="209" spans="1:35" x14ac:dyDescent="0.2">
      <c r="A209" s="14"/>
      <c r="B209" s="14"/>
      <c r="C209" s="150"/>
      <c r="D209" s="151"/>
      <c r="E209" s="151"/>
      <c r="F209" s="151"/>
      <c r="G209" s="151"/>
      <c r="H209" s="151"/>
      <c r="I209" s="151"/>
      <c r="J209" s="151"/>
      <c r="K209" s="151"/>
      <c r="L209" s="151"/>
      <c r="M209" s="151"/>
      <c r="N209" s="151"/>
      <c r="O209" s="151"/>
      <c r="P209" s="151"/>
      <c r="Q209" s="151"/>
      <c r="R209" s="151"/>
      <c r="S209" s="151"/>
      <c r="T209" s="151"/>
      <c r="U209" s="151"/>
      <c r="V209" s="151"/>
      <c r="W209" s="151"/>
      <c r="X209" s="151"/>
      <c r="Y209" s="151"/>
      <c r="Z209" s="151"/>
      <c r="AA209" s="151"/>
      <c r="AB209" s="151"/>
      <c r="AC209" s="151"/>
      <c r="AD209" s="151"/>
      <c r="AE209" s="151"/>
      <c r="AF209" s="151"/>
      <c r="AG209" s="152"/>
      <c r="AH209" s="14"/>
      <c r="AI209" s="14"/>
    </row>
    <row r="210" spans="1:35" x14ac:dyDescent="0.2">
      <c r="A210" s="14"/>
      <c r="B210" s="14"/>
      <c r="C210" s="153"/>
      <c r="D210" s="154"/>
      <c r="E210" s="154"/>
      <c r="F210" s="154"/>
      <c r="G210" s="154"/>
      <c r="H210" s="154"/>
      <c r="I210" s="154"/>
      <c r="J210" s="154"/>
      <c r="K210" s="154"/>
      <c r="L210" s="154"/>
      <c r="M210" s="154"/>
      <c r="N210" s="154"/>
      <c r="O210" s="154"/>
      <c r="P210" s="154"/>
      <c r="Q210" s="154"/>
      <c r="R210" s="154"/>
      <c r="S210" s="154"/>
      <c r="T210" s="154"/>
      <c r="U210" s="154"/>
      <c r="V210" s="154"/>
      <c r="W210" s="154"/>
      <c r="X210" s="154"/>
      <c r="Y210" s="154"/>
      <c r="Z210" s="154"/>
      <c r="AA210" s="154"/>
      <c r="AB210" s="154"/>
      <c r="AC210" s="154"/>
      <c r="AD210" s="154"/>
      <c r="AE210" s="154"/>
      <c r="AF210" s="154"/>
      <c r="AG210" s="155"/>
      <c r="AH210" s="14"/>
      <c r="AI210" s="14"/>
    </row>
    <row r="211" spans="1:35" ht="6.75" customHeight="1" x14ac:dyDescent="0.2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  <c r="AA211" s="14"/>
      <c r="AB211" s="14"/>
      <c r="AC211" s="14"/>
      <c r="AD211" s="14"/>
      <c r="AE211" s="14"/>
      <c r="AF211" s="14"/>
      <c r="AG211" s="14"/>
      <c r="AH211" s="14"/>
      <c r="AI211" s="14"/>
    </row>
    <row r="212" spans="1:35" x14ac:dyDescent="0.2">
      <c r="A212" s="14" t="s">
        <v>111</v>
      </c>
      <c r="B212" s="14"/>
      <c r="C212" s="141" t="s">
        <v>112</v>
      </c>
      <c r="D212" s="141"/>
      <c r="E212" s="141"/>
      <c r="F212" s="141"/>
      <c r="G212" s="141"/>
      <c r="H212" s="141"/>
      <c r="I212" s="141"/>
      <c r="J212" s="141"/>
      <c r="K212" s="141"/>
      <c r="L212" s="141"/>
      <c r="M212" s="141"/>
      <c r="N212" s="141"/>
      <c r="O212" s="141"/>
      <c r="P212" s="141"/>
      <c r="Q212" s="141"/>
      <c r="R212" s="14"/>
      <c r="S212" s="14"/>
      <c r="T212" s="14"/>
      <c r="U212" s="14"/>
      <c r="V212" s="14"/>
      <c r="W212" s="14"/>
      <c r="X212" s="14"/>
      <c r="Y212" s="14"/>
      <c r="Z212" s="14"/>
      <c r="AA212" s="14"/>
      <c r="AB212" s="14"/>
      <c r="AC212" s="14"/>
      <c r="AD212" s="14"/>
      <c r="AE212" s="14"/>
      <c r="AF212" s="14"/>
      <c r="AG212" s="14"/>
      <c r="AH212" s="14"/>
      <c r="AI212" s="14"/>
    </row>
    <row r="213" spans="1:35" ht="3" customHeight="1" x14ac:dyDescent="0.2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  <c r="AA213" s="14"/>
      <c r="AB213" s="14"/>
      <c r="AC213" s="14"/>
      <c r="AD213" s="14"/>
      <c r="AE213" s="14"/>
      <c r="AF213" s="14"/>
      <c r="AG213" s="14"/>
      <c r="AH213" s="14"/>
      <c r="AI213" s="14"/>
    </row>
    <row r="214" spans="1:35" x14ac:dyDescent="0.2">
      <c r="A214" s="14"/>
      <c r="B214" s="14"/>
      <c r="C214" s="147"/>
      <c r="D214" s="148"/>
      <c r="E214" s="148"/>
      <c r="F214" s="148"/>
      <c r="G214" s="148"/>
      <c r="H214" s="148"/>
      <c r="I214" s="148"/>
      <c r="J214" s="148"/>
      <c r="K214" s="148"/>
      <c r="L214" s="148"/>
      <c r="M214" s="148"/>
      <c r="N214" s="148"/>
      <c r="O214" s="148"/>
      <c r="P214" s="148"/>
      <c r="Q214" s="148"/>
      <c r="R214" s="148"/>
      <c r="S214" s="148"/>
      <c r="T214" s="148"/>
      <c r="U214" s="148"/>
      <c r="V214" s="148"/>
      <c r="W214" s="148"/>
      <c r="X214" s="148"/>
      <c r="Y214" s="148"/>
      <c r="Z214" s="148"/>
      <c r="AA214" s="148"/>
      <c r="AB214" s="148"/>
      <c r="AC214" s="148"/>
      <c r="AD214" s="148"/>
      <c r="AE214" s="148"/>
      <c r="AF214" s="148"/>
      <c r="AG214" s="149"/>
      <c r="AH214" s="25"/>
      <c r="AI214" s="14"/>
    </row>
    <row r="215" spans="1:35" x14ac:dyDescent="0.2">
      <c r="A215" s="14"/>
      <c r="B215" s="14"/>
      <c r="C215" s="150"/>
      <c r="D215" s="151"/>
      <c r="E215" s="151"/>
      <c r="F215" s="151"/>
      <c r="G215" s="151"/>
      <c r="H215" s="151"/>
      <c r="I215" s="151"/>
      <c r="J215" s="151"/>
      <c r="K215" s="151"/>
      <c r="L215" s="151"/>
      <c r="M215" s="151"/>
      <c r="N215" s="151"/>
      <c r="O215" s="151"/>
      <c r="P215" s="151"/>
      <c r="Q215" s="151"/>
      <c r="R215" s="151"/>
      <c r="S215" s="151"/>
      <c r="T215" s="151"/>
      <c r="U215" s="151"/>
      <c r="V215" s="151"/>
      <c r="W215" s="151"/>
      <c r="X215" s="151"/>
      <c r="Y215" s="151"/>
      <c r="Z215" s="151"/>
      <c r="AA215" s="151"/>
      <c r="AB215" s="151"/>
      <c r="AC215" s="151"/>
      <c r="AD215" s="151"/>
      <c r="AE215" s="151"/>
      <c r="AF215" s="151"/>
      <c r="AG215" s="152"/>
      <c r="AH215" s="25"/>
      <c r="AI215" s="14"/>
    </row>
    <row r="216" spans="1:35" x14ac:dyDescent="0.2">
      <c r="A216" s="14"/>
      <c r="B216" s="14"/>
      <c r="C216" s="150"/>
      <c r="D216" s="151"/>
      <c r="E216" s="151"/>
      <c r="F216" s="151"/>
      <c r="G216" s="151"/>
      <c r="H216" s="151"/>
      <c r="I216" s="151"/>
      <c r="J216" s="151"/>
      <c r="K216" s="151"/>
      <c r="L216" s="151"/>
      <c r="M216" s="151"/>
      <c r="N216" s="151"/>
      <c r="O216" s="151"/>
      <c r="P216" s="151"/>
      <c r="Q216" s="151"/>
      <c r="R216" s="151"/>
      <c r="S216" s="151"/>
      <c r="T216" s="151"/>
      <c r="U216" s="151"/>
      <c r="V216" s="151"/>
      <c r="W216" s="151"/>
      <c r="X216" s="151"/>
      <c r="Y216" s="151"/>
      <c r="Z216" s="151"/>
      <c r="AA216" s="151"/>
      <c r="AB216" s="151"/>
      <c r="AC216" s="151"/>
      <c r="AD216" s="151"/>
      <c r="AE216" s="151"/>
      <c r="AF216" s="151"/>
      <c r="AG216" s="152"/>
      <c r="AH216" s="25"/>
      <c r="AI216" s="14"/>
    </row>
    <row r="217" spans="1:35" x14ac:dyDescent="0.2">
      <c r="A217" s="14"/>
      <c r="B217" s="14"/>
      <c r="C217" s="150"/>
      <c r="D217" s="151"/>
      <c r="E217" s="151"/>
      <c r="F217" s="151"/>
      <c r="G217" s="151"/>
      <c r="H217" s="151"/>
      <c r="I217" s="151"/>
      <c r="J217" s="151"/>
      <c r="K217" s="151"/>
      <c r="L217" s="151"/>
      <c r="M217" s="151"/>
      <c r="N217" s="151"/>
      <c r="O217" s="151"/>
      <c r="P217" s="151"/>
      <c r="Q217" s="151"/>
      <c r="R217" s="151"/>
      <c r="S217" s="151"/>
      <c r="T217" s="151"/>
      <c r="U217" s="151"/>
      <c r="V217" s="151"/>
      <c r="W217" s="151"/>
      <c r="X217" s="151"/>
      <c r="Y217" s="151"/>
      <c r="Z217" s="151"/>
      <c r="AA217" s="151"/>
      <c r="AB217" s="151"/>
      <c r="AC217" s="151"/>
      <c r="AD217" s="151"/>
      <c r="AE217" s="151"/>
      <c r="AF217" s="151"/>
      <c r="AG217" s="152"/>
      <c r="AH217" s="25"/>
      <c r="AI217" s="14"/>
    </row>
    <row r="218" spans="1:35" x14ac:dyDescent="0.2">
      <c r="A218" s="14"/>
      <c r="B218" s="14"/>
      <c r="C218" s="150"/>
      <c r="D218" s="151"/>
      <c r="E218" s="151"/>
      <c r="F218" s="151"/>
      <c r="G218" s="151"/>
      <c r="H218" s="151"/>
      <c r="I218" s="151"/>
      <c r="J218" s="151"/>
      <c r="K218" s="151"/>
      <c r="L218" s="151"/>
      <c r="M218" s="151"/>
      <c r="N218" s="151"/>
      <c r="O218" s="151"/>
      <c r="P218" s="151"/>
      <c r="Q218" s="151"/>
      <c r="R218" s="151"/>
      <c r="S218" s="151"/>
      <c r="T218" s="151"/>
      <c r="U218" s="151"/>
      <c r="V218" s="151"/>
      <c r="W218" s="151"/>
      <c r="X218" s="151"/>
      <c r="Y218" s="151"/>
      <c r="Z218" s="151"/>
      <c r="AA218" s="151"/>
      <c r="AB218" s="151"/>
      <c r="AC218" s="151"/>
      <c r="AD218" s="151"/>
      <c r="AE218" s="151"/>
      <c r="AF218" s="151"/>
      <c r="AG218" s="152"/>
      <c r="AH218" s="25"/>
      <c r="AI218" s="14"/>
    </row>
    <row r="219" spans="1:35" x14ac:dyDescent="0.2">
      <c r="A219" s="14"/>
      <c r="B219" s="14"/>
      <c r="C219" s="150"/>
      <c r="D219" s="151"/>
      <c r="E219" s="151"/>
      <c r="F219" s="151"/>
      <c r="G219" s="151"/>
      <c r="H219" s="151"/>
      <c r="I219" s="151"/>
      <c r="J219" s="151"/>
      <c r="K219" s="151"/>
      <c r="L219" s="151"/>
      <c r="M219" s="151"/>
      <c r="N219" s="151"/>
      <c r="O219" s="151"/>
      <c r="P219" s="151"/>
      <c r="Q219" s="151"/>
      <c r="R219" s="151"/>
      <c r="S219" s="151"/>
      <c r="T219" s="151"/>
      <c r="U219" s="151"/>
      <c r="V219" s="151"/>
      <c r="W219" s="151"/>
      <c r="X219" s="151"/>
      <c r="Y219" s="151"/>
      <c r="Z219" s="151"/>
      <c r="AA219" s="151"/>
      <c r="AB219" s="151"/>
      <c r="AC219" s="151"/>
      <c r="AD219" s="151"/>
      <c r="AE219" s="151"/>
      <c r="AF219" s="151"/>
      <c r="AG219" s="152"/>
      <c r="AH219" s="25"/>
      <c r="AI219" s="14"/>
    </row>
    <row r="220" spans="1:35" x14ac:dyDescent="0.2">
      <c r="A220" s="14"/>
      <c r="B220" s="14"/>
      <c r="C220" s="150"/>
      <c r="D220" s="151"/>
      <c r="E220" s="151"/>
      <c r="F220" s="151"/>
      <c r="G220" s="151"/>
      <c r="H220" s="151"/>
      <c r="I220" s="151"/>
      <c r="J220" s="151"/>
      <c r="K220" s="151"/>
      <c r="L220" s="151"/>
      <c r="M220" s="151"/>
      <c r="N220" s="151"/>
      <c r="O220" s="151"/>
      <c r="P220" s="151"/>
      <c r="Q220" s="151"/>
      <c r="R220" s="151"/>
      <c r="S220" s="151"/>
      <c r="T220" s="151"/>
      <c r="U220" s="151"/>
      <c r="V220" s="151"/>
      <c r="W220" s="151"/>
      <c r="X220" s="151"/>
      <c r="Y220" s="151"/>
      <c r="Z220" s="151"/>
      <c r="AA220" s="151"/>
      <c r="AB220" s="151"/>
      <c r="AC220" s="151"/>
      <c r="AD220" s="151"/>
      <c r="AE220" s="151"/>
      <c r="AF220" s="151"/>
      <c r="AG220" s="152"/>
      <c r="AH220" s="25"/>
      <c r="AI220" s="14"/>
    </row>
    <row r="221" spans="1:35" x14ac:dyDescent="0.2">
      <c r="A221" s="14"/>
      <c r="B221" s="14"/>
      <c r="C221" s="150"/>
      <c r="D221" s="151"/>
      <c r="E221" s="151"/>
      <c r="F221" s="151"/>
      <c r="G221" s="151"/>
      <c r="H221" s="151"/>
      <c r="I221" s="151"/>
      <c r="J221" s="151"/>
      <c r="K221" s="151"/>
      <c r="L221" s="151"/>
      <c r="M221" s="151"/>
      <c r="N221" s="151"/>
      <c r="O221" s="151"/>
      <c r="P221" s="151"/>
      <c r="Q221" s="151"/>
      <c r="R221" s="151"/>
      <c r="S221" s="151"/>
      <c r="T221" s="151"/>
      <c r="U221" s="151"/>
      <c r="V221" s="151"/>
      <c r="W221" s="151"/>
      <c r="X221" s="151"/>
      <c r="Y221" s="151"/>
      <c r="Z221" s="151"/>
      <c r="AA221" s="151"/>
      <c r="AB221" s="151"/>
      <c r="AC221" s="151"/>
      <c r="AD221" s="151"/>
      <c r="AE221" s="151"/>
      <c r="AF221" s="151"/>
      <c r="AG221" s="152"/>
      <c r="AH221" s="25"/>
      <c r="AI221" s="14"/>
    </row>
    <row r="222" spans="1:35" x14ac:dyDescent="0.2">
      <c r="A222" s="14"/>
      <c r="B222" s="14"/>
      <c r="C222" s="153"/>
      <c r="D222" s="154"/>
      <c r="E222" s="154"/>
      <c r="F222" s="154"/>
      <c r="G222" s="154"/>
      <c r="H222" s="154"/>
      <c r="I222" s="154"/>
      <c r="J222" s="154"/>
      <c r="K222" s="154"/>
      <c r="L222" s="154"/>
      <c r="M222" s="154"/>
      <c r="N222" s="154"/>
      <c r="O222" s="154"/>
      <c r="P222" s="154"/>
      <c r="Q222" s="154"/>
      <c r="R222" s="154"/>
      <c r="S222" s="154"/>
      <c r="T222" s="154"/>
      <c r="U222" s="154"/>
      <c r="V222" s="154"/>
      <c r="W222" s="154"/>
      <c r="X222" s="154"/>
      <c r="Y222" s="154"/>
      <c r="Z222" s="154"/>
      <c r="AA222" s="154"/>
      <c r="AB222" s="154"/>
      <c r="AC222" s="154"/>
      <c r="AD222" s="154"/>
      <c r="AE222" s="154"/>
      <c r="AF222" s="154"/>
      <c r="AG222" s="155"/>
      <c r="AH222" s="25"/>
      <c r="AI222" s="14"/>
    </row>
    <row r="223" spans="1:35" x14ac:dyDescent="0.2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  <c r="AA223" s="14"/>
      <c r="AB223" s="14"/>
      <c r="AC223" s="14"/>
      <c r="AD223" s="14"/>
      <c r="AE223" s="14"/>
      <c r="AF223" s="14"/>
      <c r="AG223" s="14"/>
      <c r="AH223" s="14"/>
      <c r="AI223" s="14"/>
    </row>
    <row r="224" spans="1:35" x14ac:dyDescent="0.2">
      <c r="A224" s="14"/>
      <c r="B224" s="14"/>
      <c r="C224" s="163"/>
      <c r="D224" s="163"/>
      <c r="E224" s="163"/>
      <c r="F224" s="163"/>
      <c r="G224" s="163"/>
      <c r="H224" s="163"/>
      <c r="I224" s="163"/>
      <c r="J224" s="163"/>
      <c r="K224" s="14"/>
      <c r="L224" s="163"/>
      <c r="M224" s="163"/>
      <c r="N224" s="163"/>
      <c r="O224" s="163"/>
      <c r="P224" s="163"/>
      <c r="Q224" s="163"/>
      <c r="R224" s="163"/>
      <c r="S224" s="163"/>
      <c r="T224" s="163"/>
      <c r="U224" s="163"/>
      <c r="V224" s="14"/>
      <c r="W224" s="163"/>
      <c r="X224" s="163"/>
      <c r="Y224" s="163"/>
      <c r="Z224" s="163"/>
      <c r="AA224" s="14"/>
      <c r="AB224" s="163"/>
      <c r="AC224" s="163"/>
      <c r="AD224" s="163"/>
      <c r="AE224" s="163"/>
      <c r="AF224" s="163"/>
      <c r="AG224" s="163"/>
      <c r="AH224" s="14"/>
      <c r="AI224" s="14"/>
    </row>
    <row r="225" spans="1:35" s="8" customFormat="1" ht="9" customHeight="1" x14ac:dyDescent="0.2">
      <c r="A225" s="26"/>
      <c r="B225" s="26"/>
      <c r="C225" s="164" t="s">
        <v>115</v>
      </c>
      <c r="D225" s="164"/>
      <c r="E225" s="164"/>
      <c r="F225" s="164"/>
      <c r="G225" s="164"/>
      <c r="H225" s="164"/>
      <c r="I225" s="164"/>
      <c r="J225" s="164"/>
      <c r="K225" s="26"/>
      <c r="L225" s="164" t="s">
        <v>116</v>
      </c>
      <c r="M225" s="164"/>
      <c r="N225" s="164"/>
      <c r="O225" s="164"/>
      <c r="P225" s="164"/>
      <c r="Q225" s="164"/>
      <c r="R225" s="164"/>
      <c r="S225" s="164"/>
      <c r="T225" s="164"/>
      <c r="U225" s="164"/>
      <c r="V225" s="26"/>
      <c r="W225" s="164" t="s">
        <v>117</v>
      </c>
      <c r="X225" s="164"/>
      <c r="Y225" s="164"/>
      <c r="Z225" s="164"/>
      <c r="AA225" s="26"/>
      <c r="AB225" s="164" t="s">
        <v>118</v>
      </c>
      <c r="AC225" s="164"/>
      <c r="AD225" s="164"/>
      <c r="AE225" s="164"/>
      <c r="AF225" s="164"/>
      <c r="AG225" s="164"/>
      <c r="AH225" s="26"/>
      <c r="AI225" s="26"/>
    </row>
    <row r="226" spans="1:35" ht="6.75" customHeight="1" x14ac:dyDescent="0.2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  <c r="AA226" s="14"/>
      <c r="AB226" s="14"/>
      <c r="AC226" s="14"/>
      <c r="AD226" s="14"/>
      <c r="AE226" s="14"/>
      <c r="AF226" s="14"/>
      <c r="AG226" s="14"/>
      <c r="AH226" s="14"/>
      <c r="AI226" s="14"/>
    </row>
    <row r="227" spans="1:35" x14ac:dyDescent="0.2">
      <c r="A227" s="14"/>
      <c r="B227" s="14"/>
      <c r="C227" s="163"/>
      <c r="D227" s="163"/>
      <c r="E227" s="163"/>
      <c r="F227" s="163"/>
      <c r="G227" s="163"/>
      <c r="H227" s="163"/>
      <c r="I227" s="163"/>
      <c r="J227" s="163"/>
      <c r="K227" s="14"/>
      <c r="L227" s="163"/>
      <c r="M227" s="163"/>
      <c r="N227" s="163"/>
      <c r="O227" s="163"/>
      <c r="P227" s="163"/>
      <c r="Q227" s="163"/>
      <c r="R227" s="163"/>
      <c r="S227" s="163"/>
      <c r="T227" s="163"/>
      <c r="U227" s="163"/>
      <c r="V227" s="14"/>
      <c r="W227" s="163"/>
      <c r="X227" s="163"/>
      <c r="Y227" s="163"/>
      <c r="Z227" s="163"/>
      <c r="AA227" s="14"/>
      <c r="AB227" s="163"/>
      <c r="AC227" s="163"/>
      <c r="AD227" s="163"/>
      <c r="AE227" s="163"/>
      <c r="AF227" s="163"/>
      <c r="AG227" s="163"/>
      <c r="AH227" s="14"/>
      <c r="AI227" s="14"/>
    </row>
    <row r="228" spans="1:35" ht="9" customHeight="1" x14ac:dyDescent="0.2">
      <c r="A228" s="14"/>
      <c r="B228" s="14"/>
      <c r="C228" s="164" t="s">
        <v>115</v>
      </c>
      <c r="D228" s="164"/>
      <c r="E228" s="164"/>
      <c r="F228" s="164"/>
      <c r="G228" s="164"/>
      <c r="H228" s="164"/>
      <c r="I228" s="164"/>
      <c r="J228" s="164"/>
      <c r="K228" s="26"/>
      <c r="L228" s="164" t="s">
        <v>116</v>
      </c>
      <c r="M228" s="164"/>
      <c r="N228" s="164"/>
      <c r="O228" s="164"/>
      <c r="P228" s="164"/>
      <c r="Q228" s="164"/>
      <c r="R228" s="164"/>
      <c r="S228" s="164"/>
      <c r="T228" s="164"/>
      <c r="U228" s="164"/>
      <c r="V228" s="26"/>
      <c r="W228" s="164" t="s">
        <v>117</v>
      </c>
      <c r="X228" s="164"/>
      <c r="Y228" s="164"/>
      <c r="Z228" s="164"/>
      <c r="AA228" s="26"/>
      <c r="AB228" s="164" t="s">
        <v>118</v>
      </c>
      <c r="AC228" s="164"/>
      <c r="AD228" s="164"/>
      <c r="AE228" s="164"/>
      <c r="AF228" s="164"/>
      <c r="AG228" s="164"/>
      <c r="AH228" s="14"/>
      <c r="AI228" s="14"/>
    </row>
    <row r="229" spans="1:35" ht="6.75" customHeight="1" x14ac:dyDescent="0.2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  <c r="AA229" s="14"/>
      <c r="AB229" s="14"/>
      <c r="AC229" s="14"/>
      <c r="AD229" s="14"/>
      <c r="AE229" s="14"/>
      <c r="AF229" s="14"/>
      <c r="AG229" s="14"/>
      <c r="AH229" s="14"/>
      <c r="AI229" s="14"/>
    </row>
    <row r="230" spans="1:35" x14ac:dyDescent="0.2">
      <c r="A230" s="14"/>
      <c r="B230" s="14"/>
      <c r="C230" s="163"/>
      <c r="D230" s="163"/>
      <c r="E230" s="163"/>
      <c r="F230" s="163"/>
      <c r="G230" s="163"/>
      <c r="H230" s="163"/>
      <c r="I230" s="163"/>
      <c r="J230" s="163"/>
      <c r="K230" s="14"/>
      <c r="L230" s="163"/>
      <c r="M230" s="163"/>
      <c r="N230" s="163"/>
      <c r="O230" s="163"/>
      <c r="P230" s="163"/>
      <c r="Q230" s="163"/>
      <c r="R230" s="163"/>
      <c r="S230" s="163"/>
      <c r="T230" s="163"/>
      <c r="U230" s="163"/>
      <c r="V230" s="14"/>
      <c r="W230" s="163"/>
      <c r="X230" s="163"/>
      <c r="Y230" s="163"/>
      <c r="Z230" s="163"/>
      <c r="AA230" s="14"/>
      <c r="AB230" s="163"/>
      <c r="AC230" s="163"/>
      <c r="AD230" s="163"/>
      <c r="AE230" s="163"/>
      <c r="AF230" s="163"/>
      <c r="AG230" s="163"/>
      <c r="AH230" s="14"/>
      <c r="AI230" s="14"/>
    </row>
    <row r="231" spans="1:35" ht="9" customHeight="1" x14ac:dyDescent="0.2">
      <c r="A231" s="14"/>
      <c r="B231" s="14"/>
      <c r="C231" s="164" t="s">
        <v>115</v>
      </c>
      <c r="D231" s="164"/>
      <c r="E231" s="164"/>
      <c r="F231" s="164"/>
      <c r="G231" s="164"/>
      <c r="H231" s="164"/>
      <c r="I231" s="164"/>
      <c r="J231" s="164"/>
      <c r="K231" s="26"/>
      <c r="L231" s="164" t="s">
        <v>116</v>
      </c>
      <c r="M231" s="164"/>
      <c r="N231" s="164"/>
      <c r="O231" s="164"/>
      <c r="P231" s="164"/>
      <c r="Q231" s="164"/>
      <c r="R231" s="164"/>
      <c r="S231" s="164"/>
      <c r="T231" s="164"/>
      <c r="U231" s="164"/>
      <c r="V231" s="26"/>
      <c r="W231" s="164" t="s">
        <v>117</v>
      </c>
      <c r="X231" s="164"/>
      <c r="Y231" s="164"/>
      <c r="Z231" s="164"/>
      <c r="AA231" s="26"/>
      <c r="AB231" s="164" t="s">
        <v>118</v>
      </c>
      <c r="AC231" s="164"/>
      <c r="AD231" s="164"/>
      <c r="AE231" s="164"/>
      <c r="AF231" s="164"/>
      <c r="AG231" s="164"/>
      <c r="AH231" s="14"/>
      <c r="AI231" s="14"/>
    </row>
  </sheetData>
  <sheetProtection password="CC17" sheet="1" objects="1" scenarios="1" selectLockedCells="1"/>
  <mergeCells count="337">
    <mergeCell ref="P38:U39"/>
    <mergeCell ref="M40:O40"/>
    <mergeCell ref="P40:R40"/>
    <mergeCell ref="C62:K62"/>
    <mergeCell ref="C58:X58"/>
    <mergeCell ref="Y59:Z59"/>
    <mergeCell ref="Y61:Z61"/>
    <mergeCell ref="Y60:Z60"/>
    <mergeCell ref="Y62:Z62"/>
    <mergeCell ref="C48:D48"/>
    <mergeCell ref="E45:I45"/>
    <mergeCell ref="E46:I46"/>
    <mergeCell ref="AC198:AD198"/>
    <mergeCell ref="AF198:AG198"/>
    <mergeCell ref="AA68:AB68"/>
    <mergeCell ref="AD68:AE68"/>
    <mergeCell ref="AF68:AG68"/>
    <mergeCell ref="C179:O179"/>
    <mergeCell ref="Q179:AG179"/>
    <mergeCell ref="C162:N162"/>
    <mergeCell ref="Q164:AG164"/>
    <mergeCell ref="Q171:AG171"/>
    <mergeCell ref="C164:O164"/>
    <mergeCell ref="C171:O171"/>
    <mergeCell ref="C173:O173"/>
    <mergeCell ref="Q173:AG173"/>
    <mergeCell ref="C184:O184"/>
    <mergeCell ref="Q184:AG184"/>
    <mergeCell ref="U186:V186"/>
    <mergeCell ref="C189:V189"/>
    <mergeCell ref="W189:AG189"/>
    <mergeCell ref="C116:R116"/>
    <mergeCell ref="T116:AG116"/>
    <mergeCell ref="C231:J231"/>
    <mergeCell ref="L231:U231"/>
    <mergeCell ref="W231:Z231"/>
    <mergeCell ref="AB231:AG231"/>
    <mergeCell ref="C230:J230"/>
    <mergeCell ref="L230:U230"/>
    <mergeCell ref="W230:Z230"/>
    <mergeCell ref="AB230:AG230"/>
    <mergeCell ref="C224:J224"/>
    <mergeCell ref="C214:AG222"/>
    <mergeCell ref="L224:U224"/>
    <mergeCell ref="W224:Z224"/>
    <mergeCell ref="AB224:AG224"/>
    <mergeCell ref="C228:J228"/>
    <mergeCell ref="L228:U228"/>
    <mergeCell ref="W228:Z228"/>
    <mergeCell ref="AB228:AG228"/>
    <mergeCell ref="C225:J225"/>
    <mergeCell ref="L225:U225"/>
    <mergeCell ref="W225:Z225"/>
    <mergeCell ref="AB225:AG225"/>
    <mergeCell ref="C227:J227"/>
    <mergeCell ref="L227:U227"/>
    <mergeCell ref="W227:Z227"/>
    <mergeCell ref="AB227:AG227"/>
    <mergeCell ref="C212:Q212"/>
    <mergeCell ref="AF200:AG200"/>
    <mergeCell ref="C203:AG203"/>
    <mergeCell ref="C206:S206"/>
    <mergeCell ref="C202:AC202"/>
    <mergeCell ref="C205:Y205"/>
    <mergeCell ref="C207:AG210"/>
    <mergeCell ref="C122:Q122"/>
    <mergeCell ref="AA124:AG124"/>
    <mergeCell ref="C124:Z124"/>
    <mergeCell ref="W138:AG138"/>
    <mergeCell ref="O133:AG133"/>
    <mergeCell ref="C133:N133"/>
    <mergeCell ref="C156:I157"/>
    <mergeCell ref="K156:AG157"/>
    <mergeCell ref="C145:W145"/>
    <mergeCell ref="C147:AA147"/>
    <mergeCell ref="AB147:AG147"/>
    <mergeCell ref="C152:AA152"/>
    <mergeCell ref="AF152:AG152"/>
    <mergeCell ref="Z198:AA198"/>
    <mergeCell ref="AF194:AG194"/>
    <mergeCell ref="C196:L196"/>
    <mergeCell ref="N196:AG196"/>
    <mergeCell ref="C101:AG101"/>
    <mergeCell ref="C103:X103"/>
    <mergeCell ref="C105:AG105"/>
    <mergeCell ref="C84:AG84"/>
    <mergeCell ref="C99:AG99"/>
    <mergeCell ref="C110:S110"/>
    <mergeCell ref="T110:AG110"/>
    <mergeCell ref="C114:S114"/>
    <mergeCell ref="T114:AG114"/>
    <mergeCell ref="K82:L82"/>
    <mergeCell ref="R82:S82"/>
    <mergeCell ref="U82:Y82"/>
    <mergeCell ref="C80:Z80"/>
    <mergeCell ref="Z82:AG82"/>
    <mergeCell ref="AF80:AG80"/>
    <mergeCell ref="C82:J82"/>
    <mergeCell ref="N82:Q82"/>
    <mergeCell ref="C91:AG91"/>
    <mergeCell ref="AC76:AD76"/>
    <mergeCell ref="AF76:AG76"/>
    <mergeCell ref="C78:P78"/>
    <mergeCell ref="C72:O72"/>
    <mergeCell ref="AF78:AG78"/>
    <mergeCell ref="AF74:AG74"/>
    <mergeCell ref="C76:Y76"/>
    <mergeCell ref="AC74:AD74"/>
    <mergeCell ref="C74:Y74"/>
    <mergeCell ref="AF70:AG70"/>
    <mergeCell ref="AF72:AG72"/>
    <mergeCell ref="AF66:AG66"/>
    <mergeCell ref="AA66:AB66"/>
    <mergeCell ref="C70:AA70"/>
    <mergeCell ref="AB72:AE72"/>
    <mergeCell ref="C66:Q66"/>
    <mergeCell ref="AD66:AE66"/>
    <mergeCell ref="C68:V68"/>
    <mergeCell ref="Y68:Z68"/>
    <mergeCell ref="A9:AI9"/>
    <mergeCell ref="B10:O10"/>
    <mergeCell ref="B11:O11"/>
    <mergeCell ref="B12:O12"/>
    <mergeCell ref="B15:O15"/>
    <mergeCell ref="Q1:AI1"/>
    <mergeCell ref="Q2:AI2"/>
    <mergeCell ref="Q3:AI3"/>
    <mergeCell ref="Q4:AI4"/>
    <mergeCell ref="V7:AI7"/>
    <mergeCell ref="A6:AI6"/>
    <mergeCell ref="N7:U7"/>
    <mergeCell ref="D7:M7"/>
    <mergeCell ref="A8:AI8"/>
    <mergeCell ref="P10:AH10"/>
    <mergeCell ref="P11:AH11"/>
    <mergeCell ref="P12:AH12"/>
    <mergeCell ref="P13:AH13"/>
    <mergeCell ref="P14:AH14"/>
    <mergeCell ref="P15:AH15"/>
    <mergeCell ref="B23:G23"/>
    <mergeCell ref="H23:AH23"/>
    <mergeCell ref="AF17:AH17"/>
    <mergeCell ref="B17:AE17"/>
    <mergeCell ref="B13:O13"/>
    <mergeCell ref="B14:O14"/>
    <mergeCell ref="V42:X42"/>
    <mergeCell ref="Y42:AA42"/>
    <mergeCell ref="S44:U44"/>
    <mergeCell ref="V44:X44"/>
    <mergeCell ref="Y44:AA44"/>
    <mergeCell ref="A25:AI25"/>
    <mergeCell ref="O27:P27"/>
    <mergeCell ref="H27:I27"/>
    <mergeCell ref="J27:K27"/>
    <mergeCell ref="L27:N27"/>
    <mergeCell ref="AG27:AH27"/>
    <mergeCell ref="A27:D27"/>
    <mergeCell ref="C29:N29"/>
    <mergeCell ref="T29:AG29"/>
    <mergeCell ref="C35:M35"/>
    <mergeCell ref="O35:P35"/>
    <mergeCell ref="R35:AG35"/>
    <mergeCell ref="C37:AG37"/>
    <mergeCell ref="E44:I44"/>
    <mergeCell ref="S40:U40"/>
    <mergeCell ref="C38:D40"/>
    <mergeCell ref="E38:I40"/>
    <mergeCell ref="V40:X40"/>
    <mergeCell ref="J40:L40"/>
    <mergeCell ref="C41:D41"/>
    <mergeCell ref="C42:D42"/>
    <mergeCell ref="C43:D43"/>
    <mergeCell ref="E41:I41"/>
    <mergeCell ref="E42:I42"/>
    <mergeCell ref="E43:I43"/>
    <mergeCell ref="C44:D44"/>
    <mergeCell ref="C45:D45"/>
    <mergeCell ref="J38:O39"/>
    <mergeCell ref="M42:O42"/>
    <mergeCell ref="M44:O44"/>
    <mergeCell ref="C50:D50"/>
    <mergeCell ref="C51:D51"/>
    <mergeCell ref="C46:D46"/>
    <mergeCell ref="C47:D47"/>
    <mergeCell ref="C49:D49"/>
    <mergeCell ref="C52:D52"/>
    <mergeCell ref="C53:D53"/>
    <mergeCell ref="E50:I50"/>
    <mergeCell ref="E51:I51"/>
    <mergeCell ref="E52:I52"/>
    <mergeCell ref="E53:I53"/>
    <mergeCell ref="J51:L51"/>
    <mergeCell ref="E54:I54"/>
    <mergeCell ref="E47:I47"/>
    <mergeCell ref="E48:I48"/>
    <mergeCell ref="J50:L50"/>
    <mergeCell ref="J53:L53"/>
    <mergeCell ref="E49:I49"/>
    <mergeCell ref="J48:L48"/>
    <mergeCell ref="J41:L41"/>
    <mergeCell ref="J44:L44"/>
    <mergeCell ref="J47:L47"/>
    <mergeCell ref="J42:L42"/>
    <mergeCell ref="J46:L46"/>
    <mergeCell ref="J52:L52"/>
    <mergeCell ref="M41:O41"/>
    <mergeCell ref="J43:L43"/>
    <mergeCell ref="M43:O43"/>
    <mergeCell ref="P43:R43"/>
    <mergeCell ref="S43:U43"/>
    <mergeCell ref="V43:X43"/>
    <mergeCell ref="Y43:AA43"/>
    <mergeCell ref="AB38:AG39"/>
    <mergeCell ref="AE41:AG41"/>
    <mergeCell ref="AB40:AD40"/>
    <mergeCell ref="AE40:AG40"/>
    <mergeCell ref="Y40:AA40"/>
    <mergeCell ref="AB42:AD42"/>
    <mergeCell ref="AE42:AG42"/>
    <mergeCell ref="AB43:AD43"/>
    <mergeCell ref="P41:R41"/>
    <mergeCell ref="S41:U41"/>
    <mergeCell ref="V41:X41"/>
    <mergeCell ref="Y41:AA41"/>
    <mergeCell ref="AB41:AD41"/>
    <mergeCell ref="AE43:AG43"/>
    <mergeCell ref="P42:R42"/>
    <mergeCell ref="S42:U42"/>
    <mergeCell ref="V38:AA39"/>
    <mergeCell ref="AE44:AG44"/>
    <mergeCell ref="AB45:AD45"/>
    <mergeCell ref="AE45:AG45"/>
    <mergeCell ref="J45:L45"/>
    <mergeCell ref="M45:O45"/>
    <mergeCell ref="P45:R45"/>
    <mergeCell ref="S45:U45"/>
    <mergeCell ref="V45:X45"/>
    <mergeCell ref="Y45:AA45"/>
    <mergeCell ref="P44:R44"/>
    <mergeCell ref="AB44:AD44"/>
    <mergeCell ref="M47:O47"/>
    <mergeCell ref="P47:R47"/>
    <mergeCell ref="S47:U47"/>
    <mergeCell ref="V47:X47"/>
    <mergeCell ref="Y47:AA47"/>
    <mergeCell ref="AB47:AD47"/>
    <mergeCell ref="AE47:AG47"/>
    <mergeCell ref="P46:R46"/>
    <mergeCell ref="S46:U46"/>
    <mergeCell ref="V46:X46"/>
    <mergeCell ref="Y46:AA46"/>
    <mergeCell ref="AB46:AD46"/>
    <mergeCell ref="AE46:AG46"/>
    <mergeCell ref="M46:O46"/>
    <mergeCell ref="Y48:AA48"/>
    <mergeCell ref="AB48:AD48"/>
    <mergeCell ref="AE48:AG48"/>
    <mergeCell ref="J49:L49"/>
    <mergeCell ref="M49:O49"/>
    <mergeCell ref="P49:R49"/>
    <mergeCell ref="S49:U49"/>
    <mergeCell ref="V49:X49"/>
    <mergeCell ref="Y49:AA49"/>
    <mergeCell ref="AB49:AD49"/>
    <mergeCell ref="M48:O48"/>
    <mergeCell ref="P48:R48"/>
    <mergeCell ref="S48:U48"/>
    <mergeCell ref="V48:X48"/>
    <mergeCell ref="M50:O50"/>
    <mergeCell ref="P50:R50"/>
    <mergeCell ref="S50:U50"/>
    <mergeCell ref="V50:X50"/>
    <mergeCell ref="AE49:AG49"/>
    <mergeCell ref="V51:X51"/>
    <mergeCell ref="Y51:AA51"/>
    <mergeCell ref="AB51:AD51"/>
    <mergeCell ref="Y50:AA50"/>
    <mergeCell ref="AB50:AD50"/>
    <mergeCell ref="AE50:AG50"/>
    <mergeCell ref="AE51:AG51"/>
    <mergeCell ref="M52:O52"/>
    <mergeCell ref="P52:R52"/>
    <mergeCell ref="S52:U52"/>
    <mergeCell ref="V52:X52"/>
    <mergeCell ref="Y52:AA52"/>
    <mergeCell ref="AB52:AD52"/>
    <mergeCell ref="M51:O51"/>
    <mergeCell ref="P51:R51"/>
    <mergeCell ref="S51:U51"/>
    <mergeCell ref="AE52:AG52"/>
    <mergeCell ref="M53:O53"/>
    <mergeCell ref="P53:R53"/>
    <mergeCell ref="AB70:AE70"/>
    <mergeCell ref="Y66:Z66"/>
    <mergeCell ref="AD61:AE61"/>
    <mergeCell ref="M54:O54"/>
    <mergeCell ref="P54:R54"/>
    <mergeCell ref="S54:U54"/>
    <mergeCell ref="C60:N60"/>
    <mergeCell ref="S56:AE56"/>
    <mergeCell ref="Y53:AA53"/>
    <mergeCell ref="AB53:AD53"/>
    <mergeCell ref="AE53:AG53"/>
    <mergeCell ref="V54:X54"/>
    <mergeCell ref="Y54:AA54"/>
    <mergeCell ref="AB54:AD54"/>
    <mergeCell ref="AE54:AG54"/>
    <mergeCell ref="S53:U53"/>
    <mergeCell ref="V53:X53"/>
    <mergeCell ref="J54:L54"/>
    <mergeCell ref="C54:D54"/>
    <mergeCell ref="C64:O64"/>
    <mergeCell ref="AA61:AB61"/>
    <mergeCell ref="AA60:AB60"/>
    <mergeCell ref="AD60:AE60"/>
    <mergeCell ref="AF60:AG60"/>
    <mergeCell ref="AF61:AG61"/>
    <mergeCell ref="C56:O56"/>
    <mergeCell ref="AA59:AB59"/>
    <mergeCell ref="AD59:AE59"/>
    <mergeCell ref="AF59:AG59"/>
    <mergeCell ref="AF58:AG58"/>
    <mergeCell ref="AD58:AE58"/>
    <mergeCell ref="AA58:AB58"/>
    <mergeCell ref="Y58:Z58"/>
    <mergeCell ref="AF56:AG56"/>
    <mergeCell ref="AF63:AG63"/>
    <mergeCell ref="Y64:Z64"/>
    <mergeCell ref="AA64:AB64"/>
    <mergeCell ref="AD64:AE64"/>
    <mergeCell ref="AF64:AG64"/>
    <mergeCell ref="Y63:Z63"/>
    <mergeCell ref="AA63:AB63"/>
    <mergeCell ref="AD63:AE63"/>
    <mergeCell ref="AA62:AB62"/>
    <mergeCell ref="AD62:AE62"/>
    <mergeCell ref="AF62:AG62"/>
  </mergeCells>
  <phoneticPr fontId="4" type="noConversion"/>
  <conditionalFormatting sqref="C196:AG196">
    <cfRule type="expression" dxfId="130" priority="18" stopIfTrue="1">
      <formula>$AF$194="Нет"</formula>
    </cfRule>
    <cfRule type="expression" dxfId="129" priority="19" stopIfTrue="1">
      <formula>$AF$194=""</formula>
    </cfRule>
  </conditionalFormatting>
  <conditionalFormatting sqref="C202:C203 AD202:AG203 D203:AC203">
    <cfRule type="expression" dxfId="128" priority="20" stopIfTrue="1">
      <formula>$AF$200="Нет"</formula>
    </cfRule>
    <cfRule type="expression" dxfId="127" priority="21" stopIfTrue="1">
      <formula>$AF$200=""</formula>
    </cfRule>
  </conditionalFormatting>
  <conditionalFormatting sqref="AC198:AD198 AF198:AG198">
    <cfRule type="cellIs" dxfId="126" priority="22" stopIfTrue="1" operator="between">
      <formula>3.1</formula>
      <formula>4.5</formula>
    </cfRule>
    <cfRule type="cellIs" dxfId="125" priority="23" stopIfTrue="1" operator="greaterThan">
      <formula>4.5</formula>
    </cfRule>
  </conditionalFormatting>
  <conditionalFormatting sqref="C138:AG138">
    <cfRule type="expression" dxfId="124" priority="24" stopIfTrue="1">
      <formula>$O$133=$A$136</formula>
    </cfRule>
  </conditionalFormatting>
  <conditionalFormatting sqref="T116:AG116">
    <cfRule type="expression" dxfId="123" priority="6" stopIfTrue="1">
      <formula>$N$7=$B$21</formula>
    </cfRule>
    <cfRule type="expression" dxfId="122" priority="25" stopIfTrue="1">
      <formula>($T$114&lt;&gt;$A$118)*($T$114&lt;&gt;$A$117)</formula>
    </cfRule>
  </conditionalFormatting>
  <conditionalFormatting sqref="AF72:AG72">
    <cfRule type="cellIs" dxfId="121" priority="26" stopIfTrue="1" operator="greaterThan">
      <formula>7</formula>
    </cfRule>
    <cfRule type="cellIs" dxfId="120" priority="27" stopIfTrue="1" operator="between">
      <formula>4.9</formula>
      <formula>7</formula>
    </cfRule>
  </conditionalFormatting>
  <conditionalFormatting sqref="M82:Q82 T82:AG82 C82:J82">
    <cfRule type="expression" dxfId="119" priority="28" stopIfTrue="1">
      <formula>$AF$80="Нет"</formula>
    </cfRule>
    <cfRule type="expression" dxfId="118" priority="29" stopIfTrue="1">
      <formula>$AF$80=""</formula>
    </cfRule>
  </conditionalFormatting>
  <conditionalFormatting sqref="K82:L82">
    <cfRule type="expression" dxfId="117" priority="30" stopIfTrue="1">
      <formula>$AF$80="Нет"</formula>
    </cfRule>
    <cfRule type="expression" dxfId="116" priority="31" stopIfTrue="1">
      <formula>$AF$80=""</formula>
    </cfRule>
    <cfRule type="cellIs" dxfId="115" priority="32" stopIfTrue="1" operator="notBetween">
      <formula>1</formula>
      <formula>4</formula>
    </cfRule>
  </conditionalFormatting>
  <conditionalFormatting sqref="R82:S82">
    <cfRule type="expression" dxfId="114" priority="33" stopIfTrue="1">
      <formula>$AF$80="Нет"</formula>
    </cfRule>
    <cfRule type="expression" dxfId="113" priority="34" stopIfTrue="1">
      <formula>$AF$80=""</formula>
    </cfRule>
    <cfRule type="cellIs" dxfId="112" priority="35" stopIfTrue="1" operator="greaterThan">
      <formula>205</formula>
    </cfRule>
  </conditionalFormatting>
  <conditionalFormatting sqref="O27:P27">
    <cfRule type="expression" dxfId="111" priority="40" stopIfTrue="1">
      <formula>$O$27=""</formula>
    </cfRule>
    <cfRule type="expression" dxfId="110" priority="41" stopIfTrue="1">
      <formula>$O$27="*"</formula>
    </cfRule>
  </conditionalFormatting>
  <conditionalFormatting sqref="F27">
    <cfRule type="expression" dxfId="109" priority="42" stopIfTrue="1">
      <formula>$F$27=""</formula>
    </cfRule>
  </conditionalFormatting>
  <conditionalFormatting sqref="H27">
    <cfRule type="cellIs" dxfId="108" priority="43" stopIfTrue="1" operator="equal">
      <formula>"С??"</formula>
    </cfRule>
    <cfRule type="cellIs" dxfId="107" priority="44" stopIfTrue="1" operator="equal">
      <formula>"*"</formula>
    </cfRule>
    <cfRule type="expression" dxfId="106" priority="45" stopIfTrue="1">
      <formula>$H$27=" "</formula>
    </cfRule>
  </conditionalFormatting>
  <conditionalFormatting sqref="L27">
    <cfRule type="expression" dxfId="105" priority="50" stopIfTrue="1">
      <formula>$L$27=""</formula>
    </cfRule>
  </conditionalFormatting>
  <conditionalFormatting sqref="AD27">
    <cfRule type="expression" dxfId="104" priority="51" stopIfTrue="1">
      <formula>$AD$27=""</formula>
    </cfRule>
    <cfRule type="expression" dxfId="103" priority="52" stopIfTrue="1">
      <formula>$AD$27="*"</formula>
    </cfRule>
  </conditionalFormatting>
  <conditionalFormatting sqref="AC27">
    <cfRule type="expression" dxfId="102" priority="53" stopIfTrue="1">
      <formula>$AC$27=""</formula>
    </cfRule>
    <cfRule type="expression" dxfId="101" priority="54" stopIfTrue="1">
      <formula>$AC$27="*"</formula>
    </cfRule>
  </conditionalFormatting>
  <conditionalFormatting sqref="AB27">
    <cfRule type="expression" dxfId="100" priority="55" stopIfTrue="1">
      <formula>$AB$27=""</formula>
    </cfRule>
  </conditionalFormatting>
  <conditionalFormatting sqref="O35:P35">
    <cfRule type="expression" dxfId="99" priority="56" stopIfTrue="1">
      <formula>$T$29&lt;&gt;$A$30</formula>
    </cfRule>
    <cfRule type="expression" dxfId="98" priority="57" stopIfTrue="1">
      <formula>($T$29=$A$30)*($O$35="")</formula>
    </cfRule>
  </conditionalFormatting>
  <conditionalFormatting sqref="AB42:AG42 C42:E42">
    <cfRule type="expression" dxfId="97" priority="64" stopIfTrue="1">
      <formula>($O$35&lt;2)*($O$35&lt;&gt;"")*($T$29=$A$30)</formula>
    </cfRule>
    <cfRule type="expression" dxfId="96" priority="65" stopIfTrue="1">
      <formula>($T$29&lt;&gt;$A$30)*($T$29&lt;&gt;$A$34)</formula>
    </cfRule>
  </conditionalFormatting>
  <conditionalFormatting sqref="AB43:AG43 C43:E43">
    <cfRule type="expression" dxfId="95" priority="66" stopIfTrue="1">
      <formula>($O$35&lt;3)*($O$35&lt;&gt;"")*($T$29=$A$30)</formula>
    </cfRule>
    <cfRule type="expression" dxfId="94" priority="67" stopIfTrue="1">
      <formula>($T$29&lt;&gt;$A$30)*($T$29&lt;&gt;$A$34)</formula>
    </cfRule>
  </conditionalFormatting>
  <conditionalFormatting sqref="AB44:AG44 C44:E44">
    <cfRule type="expression" dxfId="93" priority="68" stopIfTrue="1">
      <formula>($O$35&lt;4)*($O$35&lt;&gt;"")*($T$29=$A$30)</formula>
    </cfRule>
    <cfRule type="expression" dxfId="92" priority="69" stopIfTrue="1">
      <formula>($T$29&lt;&gt;$A$30)*($T$29&lt;&gt;$A$34)</formula>
    </cfRule>
  </conditionalFormatting>
  <conditionalFormatting sqref="AB45:AG45 C45:E45">
    <cfRule type="expression" dxfId="91" priority="70" stopIfTrue="1">
      <formula>($O$35&lt;5)*($O$35&lt;&gt;"")*($T$29=$A$30)</formula>
    </cfRule>
    <cfRule type="expression" dxfId="90" priority="71" stopIfTrue="1">
      <formula>($T$29&lt;&gt;$A$30)*($T$29&lt;&gt;$A$34)</formula>
    </cfRule>
  </conditionalFormatting>
  <conditionalFormatting sqref="AB46:AG46 C46:E46">
    <cfRule type="expression" dxfId="89" priority="72" stopIfTrue="1">
      <formula>($O$35&lt;6)*($O$35&lt;&gt;"")*($T$29=$A$30)</formula>
    </cfRule>
    <cfRule type="expression" dxfId="88" priority="73" stopIfTrue="1">
      <formula>($T$29&lt;&gt;$A$30)*($T$29&lt;&gt;$A$34)</formula>
    </cfRule>
  </conditionalFormatting>
  <conditionalFormatting sqref="AB47:AG47 C47:E47">
    <cfRule type="expression" dxfId="87" priority="74" stopIfTrue="1">
      <formula>($O$35&lt;7)*($O$35&lt;&gt;"")*($T$29=$A$30)</formula>
    </cfRule>
    <cfRule type="expression" dxfId="86" priority="75" stopIfTrue="1">
      <formula>($T$29&lt;&gt;$A$30)*($T$29&lt;&gt;$A$34)</formula>
    </cfRule>
  </conditionalFormatting>
  <conditionalFormatting sqref="AB48:AG48 C48:E48">
    <cfRule type="expression" dxfId="85" priority="76" stopIfTrue="1">
      <formula>($O$35&lt;8)*($O$35&lt;&gt;"")*($T$29=$A$30)</formula>
    </cfRule>
    <cfRule type="expression" dxfId="84" priority="77" stopIfTrue="1">
      <formula>($T$29&lt;&gt;$A$30)*($T$29&lt;&gt;$A$34)</formula>
    </cfRule>
  </conditionalFormatting>
  <conditionalFormatting sqref="C49:I49 AB49:AG49">
    <cfRule type="expression" dxfId="83" priority="78" stopIfTrue="1">
      <formula>($O$35&lt;9)*($O$35&lt;&gt;"")*($T$29=$A$30)</formula>
    </cfRule>
    <cfRule type="expression" dxfId="82" priority="79" stopIfTrue="1">
      <formula>($T$29&lt;&gt;$A$30)*($T$29&lt;&gt;$A$34)</formula>
    </cfRule>
  </conditionalFormatting>
  <conditionalFormatting sqref="C50:I50 AB50:AG50">
    <cfRule type="expression" dxfId="81" priority="80" stopIfTrue="1">
      <formula>($O$35&lt;10)*($O$35&lt;&gt;"")*($T$29=$A$30)</formula>
    </cfRule>
    <cfRule type="expression" dxfId="80" priority="81" stopIfTrue="1">
      <formula>($T$29&lt;&gt;$A$30)*($T$29&lt;&gt;$A$34)</formula>
    </cfRule>
  </conditionalFormatting>
  <conditionalFormatting sqref="C51:I51 AB51:AG51">
    <cfRule type="expression" dxfId="79" priority="82" stopIfTrue="1">
      <formula>($O$35&lt;11)*($O$35&lt;&gt;"")*($T$29=$A$30)</formula>
    </cfRule>
    <cfRule type="expression" dxfId="78" priority="83" stopIfTrue="1">
      <formula>($T$29&lt;&gt;$A$30)*($T$29&lt;&gt;$A$34)</formula>
    </cfRule>
  </conditionalFormatting>
  <conditionalFormatting sqref="C52:I52 AB52:AG52">
    <cfRule type="expression" dxfId="77" priority="84" stopIfTrue="1">
      <formula>($O$35&lt;12)*($O$35&lt;&gt;"")*($T$29=$A$30)</formula>
    </cfRule>
    <cfRule type="expression" dxfId="76" priority="85" stopIfTrue="1">
      <formula>($T$29&lt;&gt;$A$30)*($T$29&lt;&gt;$A$34)</formula>
    </cfRule>
  </conditionalFormatting>
  <conditionalFormatting sqref="C53:I53 AB53:AG53">
    <cfRule type="expression" dxfId="75" priority="86" stopIfTrue="1">
      <formula>($O$35&lt;13)*($O$35&lt;&gt;"")*($T$29=$A$30)</formula>
    </cfRule>
    <cfRule type="expression" dxfId="74" priority="87" stopIfTrue="1">
      <formula>($T$29&lt;&gt;$A$30)*($T$29&lt;&gt;$A$34)</formula>
    </cfRule>
  </conditionalFormatting>
  <conditionalFormatting sqref="C54:I54 AB54:AG54">
    <cfRule type="expression" dxfId="73" priority="88" stopIfTrue="1">
      <formula>($O$35&lt;14)*($O$35&lt;&gt;"")*($T$29=$A$30)</formula>
    </cfRule>
    <cfRule type="expression" dxfId="72" priority="89" stopIfTrue="1">
      <formula>($T$29&lt;&gt;$A$30)*($T$29&lt;&gt;$A$34)</formula>
    </cfRule>
  </conditionalFormatting>
  <conditionalFormatting sqref="J42:O42">
    <cfRule type="expression" dxfId="71" priority="92" stopIfTrue="1">
      <formula>$O$31&lt;2</formula>
    </cfRule>
  </conditionalFormatting>
  <conditionalFormatting sqref="J43:O43">
    <cfRule type="expression" dxfId="70" priority="95" stopIfTrue="1">
      <formula>$O$31&lt;3</formula>
    </cfRule>
  </conditionalFormatting>
  <conditionalFormatting sqref="J44:O44">
    <cfRule type="expression" dxfId="69" priority="98" stopIfTrue="1">
      <formula>$O$31&lt;4</formula>
    </cfRule>
  </conditionalFormatting>
  <conditionalFormatting sqref="J45:O45">
    <cfRule type="expression" dxfId="68" priority="101" stopIfTrue="1">
      <formula>$O$31&lt;5</formula>
    </cfRule>
  </conditionalFormatting>
  <conditionalFormatting sqref="J46:O46">
    <cfRule type="expression" dxfId="67" priority="104" stopIfTrue="1">
      <formula>$O$31&lt;6</formula>
    </cfRule>
  </conditionalFormatting>
  <conditionalFormatting sqref="J47:O47">
    <cfRule type="expression" dxfId="66" priority="107" stopIfTrue="1">
      <formula>$O$31&lt;7</formula>
    </cfRule>
  </conditionalFormatting>
  <conditionalFormatting sqref="J48:O48">
    <cfRule type="expression" dxfId="65" priority="110" stopIfTrue="1">
      <formula>$O$32&lt;8</formula>
    </cfRule>
  </conditionalFormatting>
  <conditionalFormatting sqref="J49:O49">
    <cfRule type="expression" dxfId="64" priority="113" stopIfTrue="1">
      <formula>$O$32&lt;9</formula>
    </cfRule>
  </conditionalFormatting>
  <conditionalFormatting sqref="J50:O50">
    <cfRule type="expression" dxfId="63" priority="116" stopIfTrue="1">
      <formula>$O$32&lt;10</formula>
    </cfRule>
  </conditionalFormatting>
  <conditionalFormatting sqref="J51:O51">
    <cfRule type="expression" dxfId="62" priority="119" stopIfTrue="1">
      <formula>$O$32&lt;11</formula>
    </cfRule>
  </conditionalFormatting>
  <conditionalFormatting sqref="J52:O52">
    <cfRule type="expression" dxfId="61" priority="122" stopIfTrue="1">
      <formula>$O$32&lt;12</formula>
    </cfRule>
  </conditionalFormatting>
  <conditionalFormatting sqref="J53:O53">
    <cfRule type="expression" dxfId="60" priority="125" stopIfTrue="1">
      <formula>$O$32&lt;13</formula>
    </cfRule>
  </conditionalFormatting>
  <conditionalFormatting sqref="J54:O54">
    <cfRule type="expression" dxfId="59" priority="128" stopIfTrue="1">
      <formula>$O$32&lt;14</formula>
    </cfRule>
  </conditionalFormatting>
  <conditionalFormatting sqref="P42:U42">
    <cfRule type="expression" dxfId="58" priority="131" stopIfTrue="1">
      <formula>$O$31&lt;2</formula>
    </cfRule>
  </conditionalFormatting>
  <conditionalFormatting sqref="P43:U43">
    <cfRule type="expression" dxfId="57" priority="134" stopIfTrue="1">
      <formula>$O$31&lt;3</formula>
    </cfRule>
  </conditionalFormatting>
  <conditionalFormatting sqref="P44:U44">
    <cfRule type="expression" dxfId="56" priority="137" stopIfTrue="1">
      <formula>$O$31&lt;4</formula>
    </cfRule>
  </conditionalFormatting>
  <conditionalFormatting sqref="P45:U45">
    <cfRule type="expression" dxfId="55" priority="140" stopIfTrue="1">
      <formula>$O$31&lt;5</formula>
    </cfRule>
  </conditionalFormatting>
  <conditionalFormatting sqref="P46:U46">
    <cfRule type="expression" dxfId="54" priority="143" stopIfTrue="1">
      <formula>$O$31&lt;6</formula>
    </cfRule>
  </conditionalFormatting>
  <conditionalFormatting sqref="P47:U47">
    <cfRule type="expression" dxfId="53" priority="146" stopIfTrue="1">
      <formula>$O$31&lt;7</formula>
    </cfRule>
  </conditionalFormatting>
  <conditionalFormatting sqref="P48:U48">
    <cfRule type="expression" dxfId="52" priority="149" stopIfTrue="1">
      <formula>$O$32&lt;8</formula>
    </cfRule>
  </conditionalFormatting>
  <conditionalFormatting sqref="P49:U49">
    <cfRule type="expression" dxfId="51" priority="152" stopIfTrue="1">
      <formula>$O$32&lt;9</formula>
    </cfRule>
  </conditionalFormatting>
  <conditionalFormatting sqref="P50:U50">
    <cfRule type="expression" dxfId="50" priority="155" stopIfTrue="1">
      <formula>$O$32&lt;10</formula>
    </cfRule>
  </conditionalFormatting>
  <conditionalFormatting sqref="P51:U51">
    <cfRule type="expression" dxfId="49" priority="158" stopIfTrue="1">
      <formula>$O$32&lt;11</formula>
    </cfRule>
  </conditionalFormatting>
  <conditionalFormatting sqref="P52:U52">
    <cfRule type="expression" dxfId="48" priority="161" stopIfTrue="1">
      <formula>$O$32&lt;12</formula>
    </cfRule>
  </conditionalFormatting>
  <conditionalFormatting sqref="P53:U53">
    <cfRule type="expression" dxfId="47" priority="164" stopIfTrue="1">
      <formula>$O$32&lt;13</formula>
    </cfRule>
  </conditionalFormatting>
  <conditionalFormatting sqref="P54:U54">
    <cfRule type="expression" dxfId="46" priority="167" stopIfTrue="1">
      <formula>$O$32&lt;14</formula>
    </cfRule>
  </conditionalFormatting>
  <conditionalFormatting sqref="V49:AA49">
    <cfRule type="expression" dxfId="45" priority="170" stopIfTrue="1">
      <formula>$O$32&lt;9</formula>
    </cfRule>
  </conditionalFormatting>
  <conditionalFormatting sqref="V42:AA42">
    <cfRule type="expression" dxfId="44" priority="173" stopIfTrue="1">
      <formula>$O$31&lt;2</formula>
    </cfRule>
  </conditionalFormatting>
  <conditionalFormatting sqref="V43:AA43">
    <cfRule type="expression" dxfId="43" priority="176" stopIfTrue="1">
      <formula>$O$31&lt;3</formula>
    </cfRule>
  </conditionalFormatting>
  <conditionalFormatting sqref="V44:AA44">
    <cfRule type="expression" dxfId="42" priority="179" stopIfTrue="1">
      <formula>$O$31&lt;4</formula>
    </cfRule>
  </conditionalFormatting>
  <conditionalFormatting sqref="V45:AA45">
    <cfRule type="expression" dxfId="41" priority="182" stopIfTrue="1">
      <formula>$O$31&lt;5</formula>
    </cfRule>
  </conditionalFormatting>
  <conditionalFormatting sqref="V46:AA46">
    <cfRule type="expression" dxfId="40" priority="185" stopIfTrue="1">
      <formula>$O$31&lt;6</formula>
    </cfRule>
  </conditionalFormatting>
  <conditionalFormatting sqref="V47:AA47">
    <cfRule type="expression" dxfId="39" priority="188" stopIfTrue="1">
      <formula>$O$31&lt;7</formula>
    </cfRule>
  </conditionalFormatting>
  <conditionalFormatting sqref="V48:AA48">
    <cfRule type="expression" dxfId="38" priority="191" stopIfTrue="1">
      <formula>$O$32&lt;8</formula>
    </cfRule>
  </conditionalFormatting>
  <conditionalFormatting sqref="V50:AA50">
    <cfRule type="expression" dxfId="37" priority="194" stopIfTrue="1">
      <formula>$O$32&lt;10</formula>
    </cfRule>
  </conditionalFormatting>
  <conditionalFormatting sqref="V51:AA51">
    <cfRule type="expression" dxfId="36" priority="197" stopIfTrue="1">
      <formula>$O$32&lt;11</formula>
    </cfRule>
  </conditionalFormatting>
  <conditionalFormatting sqref="V52:AA52">
    <cfRule type="expression" dxfId="35" priority="200" stopIfTrue="1">
      <formula>$O$32&lt;12</formula>
    </cfRule>
  </conditionalFormatting>
  <conditionalFormatting sqref="V53:AA53">
    <cfRule type="expression" dxfId="34" priority="203" stopIfTrue="1">
      <formula>$O$32&lt;13</formula>
    </cfRule>
  </conditionalFormatting>
  <conditionalFormatting sqref="V54:AA54">
    <cfRule type="expression" dxfId="33" priority="206" stopIfTrue="1">
      <formula>$O$32&lt;14</formula>
    </cfRule>
  </conditionalFormatting>
  <conditionalFormatting sqref="Z27">
    <cfRule type="expression" dxfId="32" priority="207" stopIfTrue="1">
      <formula>$Z$27=""</formula>
    </cfRule>
    <cfRule type="expression" dxfId="31" priority="208" stopIfTrue="1">
      <formula>$Z$27="*"</formula>
    </cfRule>
  </conditionalFormatting>
  <conditionalFormatting sqref="AA27">
    <cfRule type="expression" dxfId="30" priority="209" stopIfTrue="1">
      <formula>$AA$27=""</formula>
    </cfRule>
    <cfRule type="expression" dxfId="29" priority="210" stopIfTrue="1">
      <formula>$AA$27="*"</formula>
    </cfRule>
  </conditionalFormatting>
  <conditionalFormatting sqref="AI27">
    <cfRule type="expression" dxfId="28" priority="211" stopIfTrue="1">
      <formula>$AI$27=""</formula>
    </cfRule>
  </conditionalFormatting>
  <conditionalFormatting sqref="R27">
    <cfRule type="expression" dxfId="27" priority="212" stopIfTrue="1">
      <formula>$R$27=""</formula>
    </cfRule>
    <cfRule type="expression" dxfId="26" priority="213" stopIfTrue="1">
      <formula>$R$27="*"</formula>
    </cfRule>
  </conditionalFormatting>
  <conditionalFormatting sqref="S27">
    <cfRule type="expression" dxfId="25" priority="214" stopIfTrue="1">
      <formula>$S$27=""</formula>
    </cfRule>
    <cfRule type="expression" dxfId="24" priority="215" stopIfTrue="1">
      <formula>$S$27="*"</formula>
    </cfRule>
  </conditionalFormatting>
  <conditionalFormatting sqref="T27">
    <cfRule type="expression" dxfId="23" priority="216" stopIfTrue="1">
      <formula>$T$27=""</formula>
    </cfRule>
    <cfRule type="expression" dxfId="22" priority="217" stopIfTrue="1">
      <formula>$T$27="*"</formula>
    </cfRule>
  </conditionalFormatting>
  <conditionalFormatting sqref="V27">
    <cfRule type="expression" dxfId="21" priority="218" stopIfTrue="1">
      <formula>$V$27="*"</formula>
    </cfRule>
    <cfRule type="expression" dxfId="20" priority="219" stopIfTrue="1">
      <formula>$V$27=""</formula>
    </cfRule>
  </conditionalFormatting>
  <conditionalFormatting sqref="W27">
    <cfRule type="expression" dxfId="19" priority="220" stopIfTrue="1">
      <formula>$W$27=""</formula>
    </cfRule>
  </conditionalFormatting>
  <conditionalFormatting sqref="X27">
    <cfRule type="expression" dxfId="18" priority="221" stopIfTrue="1">
      <formula>$X$27=""</formula>
    </cfRule>
    <cfRule type="expression" dxfId="17" priority="222" stopIfTrue="1">
      <formula>$X$27="*"</formula>
    </cfRule>
  </conditionalFormatting>
  <conditionalFormatting sqref="J27:K27">
    <cfRule type="expression" dxfId="16" priority="223" stopIfTrue="1">
      <formula>$J$27=""</formula>
    </cfRule>
  </conditionalFormatting>
  <conditionalFormatting sqref="AA60:AB60 AF60:AG60">
    <cfRule type="cellIs" dxfId="15" priority="225" stopIfTrue="1" operator="between">
      <formula>60.001</formula>
      <formula>70</formula>
    </cfRule>
    <cfRule type="cellIs" dxfId="14" priority="226" stopIfTrue="1" operator="greaterThan">
      <formula>70</formula>
    </cfRule>
  </conditionalFormatting>
  <conditionalFormatting sqref="AE27">
    <cfRule type="expression" dxfId="13" priority="235" stopIfTrue="1">
      <formula>$AE$27=""</formula>
    </cfRule>
  </conditionalFormatting>
  <conditionalFormatting sqref="AA124">
    <cfRule type="expression" dxfId="12" priority="11" stopIfTrue="1">
      <formula>$AD$126=0</formula>
    </cfRule>
  </conditionalFormatting>
  <conditionalFormatting sqref="C91:AG91">
    <cfRule type="expression" dxfId="11" priority="10" stopIfTrue="1">
      <formula>$N$7=$B$21</formula>
    </cfRule>
    <cfRule type="expression" dxfId="10" priority="2239" stopIfTrue="1">
      <formula>$N$7=$B$20</formula>
    </cfRule>
    <cfRule type="expression" dxfId="9" priority="2240" stopIfTrue="1">
      <formula>$W$87=0</formula>
    </cfRule>
  </conditionalFormatting>
  <conditionalFormatting sqref="C101:AG101">
    <cfRule type="expression" dxfId="8" priority="9" stopIfTrue="1">
      <formula>$N$7=$B$21</formula>
    </cfRule>
    <cfRule type="expression" dxfId="7" priority="2241" stopIfTrue="1">
      <formula>$N$7=$B$20</formula>
    </cfRule>
    <cfRule type="expression" dxfId="6" priority="2242" stopIfTrue="1">
      <formula>$AC$96=0</formula>
    </cfRule>
  </conditionalFormatting>
  <conditionalFormatting sqref="C189:AG189">
    <cfRule type="expression" dxfId="5" priority="2243" stopIfTrue="1">
      <formula>$N$7=$B$20</formula>
    </cfRule>
    <cfRule type="expression" dxfId="4" priority="2244" stopIfTrue="1">
      <formula>$N$7=$B$21</formula>
    </cfRule>
  </conditionalFormatting>
  <conditionalFormatting sqref="T114:AG114">
    <cfRule type="expression" dxfId="3" priority="8" stopIfTrue="1">
      <formula>$N$7=$B$21</formula>
    </cfRule>
  </conditionalFormatting>
  <conditionalFormatting sqref="C116:R116">
    <cfRule type="expression" dxfId="2" priority="7" stopIfTrue="1">
      <formula>$N$7=$B$21</formula>
    </cfRule>
  </conditionalFormatting>
  <conditionalFormatting sqref="C189:V189">
    <cfRule type="expression" dxfId="1" priority="5" stopIfTrue="1">
      <formula>$N$7=$B$22</formula>
    </cfRule>
  </conditionalFormatting>
  <conditionalFormatting sqref="W189:AG189">
    <cfRule type="expression" dxfId="0" priority="1" stopIfTrue="1">
      <formula>$N$7=$B$22</formula>
    </cfRule>
  </conditionalFormatting>
  <dataValidations xWindow="833" yWindow="297" count="35">
    <dataValidation type="list" allowBlank="1" showInputMessage="1" showErrorMessage="1" sqref="C91:AG91">
      <formula1>A86:A90</formula1>
    </dataValidation>
    <dataValidation type="list" allowBlank="1" showInputMessage="1" showErrorMessage="1" sqref="K156">
      <formula1>$A$158:$A$160</formula1>
    </dataValidation>
    <dataValidation type="list" allowBlank="1" showInputMessage="1" showErrorMessage="1" sqref="O133">
      <formula1>$A$134:$A$136</formula1>
    </dataValidation>
    <dataValidation type="list" allowBlank="1" showInputMessage="1" showErrorMessage="1" sqref="W138:AG138">
      <formula1>$A$139:$A$143</formula1>
    </dataValidation>
    <dataValidation type="list" allowBlank="1" showInputMessage="1" showErrorMessage="1" sqref="AB147:AG147">
      <formula1>$A$148:$A$150</formula1>
    </dataValidation>
    <dataValidation type="list" allowBlank="1" showInputMessage="1" showErrorMessage="1" sqref="AF152:AG152">
      <formula1>$A$153:$A$154</formula1>
    </dataValidation>
    <dataValidation type="list" allowBlank="1" showInputMessage="1" showErrorMessage="1" sqref="Q164:AG164">
      <formula1>$A$165:$A$169</formula1>
    </dataValidation>
    <dataValidation type="list" allowBlank="1" showInputMessage="1" showErrorMessage="1" sqref="Q171:AG171">
      <formula1>$Q$165:$Q$168</formula1>
    </dataValidation>
    <dataValidation type="list" allowBlank="1" showInputMessage="1" showErrorMessage="1" sqref="Q173:AG173">
      <formula1>$A$174:$A$177</formula1>
    </dataValidation>
    <dataValidation type="list" allowBlank="1" showInputMessage="1" showErrorMessage="1" sqref="Q179:AG179">
      <formula1>$A$180:$A$182</formula1>
    </dataValidation>
    <dataValidation type="list" allowBlank="1" showInputMessage="1" showErrorMessage="1" sqref="Q184:AG184">
      <formula1>$A$185:$A$187</formula1>
    </dataValidation>
    <dataValidation type="list" allowBlank="1" showInputMessage="1" showErrorMessage="1" sqref="AF194:AG194 AF200:AG200">
      <formula1>$P$190:$P$191</formula1>
    </dataValidation>
    <dataValidation type="list" allowBlank="1" showInputMessage="1" showErrorMessage="1" sqref="C101:AG101">
      <formula1>$A$93:$A$97</formula1>
    </dataValidation>
    <dataValidation type="list" allowBlank="1" showInputMessage="1" showErrorMessage="1" sqref="C105:AG105">
      <formula1>$A$106:$A$108</formula1>
    </dataValidation>
    <dataValidation type="list" allowBlank="1" showInputMessage="1" showErrorMessage="1" sqref="T110">
      <formula1>$A$111:$A$112</formula1>
    </dataValidation>
    <dataValidation type="list" allowBlank="1" showInputMessage="1" showErrorMessage="1" sqref="T114:AG115">
      <formula1>$A$117:$A$120</formula1>
    </dataValidation>
    <dataValidation type="decimal" allowBlank="1" showInputMessage="1" showErrorMessage="1" errorTitle="Неверное значение" error="Проверьте вводимую информацию." sqref="AC198:AD198 AF198:AG198">
      <formula1>0</formula1>
      <formula2>10</formula2>
    </dataValidation>
    <dataValidation type="list" allowBlank="1" showInputMessage="1" showErrorMessage="1" errorTitle="Неверное значение" error="Сделайте выбор из предлагаемого списка!" sqref="W189">
      <formula1>$A$190:$A$192</formula1>
    </dataValidation>
    <dataValidation type="list" allowBlank="1" showInputMessage="1" showErrorMessage="1" sqref="AF80:AG80 AF78:AG78">
      <formula1>$Y$30:$Z$30</formula1>
    </dataValidation>
    <dataValidation type="decimal" allowBlank="1" showInputMessage="1" showErrorMessage="1" errorTitle="Неверное значение" error="Проверьте правильность вводимой информации." sqref="K82:L82">
      <formula1>0.1</formula1>
      <formula2>10</formula2>
    </dataValidation>
    <dataValidation type="decimal" allowBlank="1" showInputMessage="1" showErrorMessage="1" errorTitle="Неверное значение" error="Проверьте правильность вводимой информации!" sqref="R82:S82">
      <formula1>0</formula1>
      <formula2>999</formula2>
    </dataValidation>
    <dataValidation type="decimal" allowBlank="1" showInputMessage="1" showErrorMessage="1" errorTitle="Неверное значение" error="Проверьте правильность вводимой информации!" sqref="AE77:AF77">
      <formula1>0.01</formula1>
      <formula2>21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сСт." sqref="AF67:AG67">
      <formula1>0</formula1>
      <formula2>600</formula2>
    </dataValidation>
    <dataValidation type="decimal" allowBlank="1" showInputMessage="1" showErrorMessage="1" errorTitle="Неверное значение" error="Проверьте единицы измерения_x000a_Введите фактическое рабочее давление в МПа" sqref="AF63:AG63 AF61:AG61 AF59:AG59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._x000a_Введите фактическое рабочее давление в МПа." sqref="AA63:AB63 AA61:AB61 AA59:AB59">
      <formula1>0</formula1>
      <formula2>10</formula2>
    </dataValidation>
    <dataValidation type="list" allowBlank="1" showInputMessage="1" showErrorMessage="1" sqref="T29:AG29">
      <formula1>$A$30:$A$34</formula1>
    </dataValidation>
    <dataValidation type="list" allowBlank="1" showInputMessage="1" showErrorMessage="1" errorTitle="Неверное значение." error="К одной установке &quot;ОЗНА-Массомер&quot; можно подключить не более 14 скважин._x000a_Пожалуйста выберите значение из предлагаемого списка." sqref="O35:P35">
      <formula1>$H$30:$U$30</formula1>
    </dataValidation>
    <dataValidation type="decimal" allowBlank="1" showInputMessage="1" showErrorMessage="1" errorTitle="Неверное значение" error="Проверьте вводимые значения._x000a_Обводнённость не может находится вне пределов диапазона 0...100 %._x000a_Проверьте в каких единицах Вы пытаетесь вводить значения." sqref="AB41:AG54">
      <formula1>0</formula1>
      <formula2>100</formula2>
    </dataValidation>
    <dataValidation type="decimal" operator="greaterThanOrEqual" allowBlank="1" showInputMessage="1" showErrorMessage="1" errorTitle="Неверное значение" error="Проверьте вводимые значения." sqref="J41:AA54">
      <formula1>0</formula1>
    </dataValidation>
    <dataValidation type="decimal" operator="greaterThanOrEqual" allowBlank="1" showInputMessage="1" showErrorMessage="1" errorTitle="Неверное значение" error="Проверьте единицы измерения._x000a_Температура не должна быть отрицательной." sqref="AF60:AG60 AA60:AB60">
      <formula1>0</formula1>
    </dataValidation>
    <dataValidation allowBlank="1" showInputMessage="1" showErrorMessage="1" errorTitle="Неверное значение" error="Проверьте правильность вводимой информации!" sqref="AA68:AB68 AF68:AG68"/>
    <dataValidation type="decimal" operator="greaterThan" allowBlank="1" showInputMessage="1" showErrorMessage="1" sqref="AF17:AH22">
      <formula1>0</formula1>
    </dataValidation>
    <dataValidation type="list" allowBlank="1" showInputMessage="1" showErrorMessage="1" errorTitle="Неверное значение." error="Выберите значение из предлагаемого списка!" sqref="N7">
      <formula1>$B$19:$B$22</formula1>
    </dataValidation>
    <dataValidation type="list" allowBlank="1" showInputMessage="1" showErrorMessage="1" errorTitle="Неверное значение." error="Выберите значение из выпадающего списка." promptTitle="Выбор типа установки." prompt="Из выпадающего списка выберите тип измерительной установки." sqref="AB8:AC8 AE8:AI8">
      <formula1>$B$19:$B$22</formula1>
    </dataValidation>
    <dataValidation type="list" allowBlank="1" showInputMessage="1" showErrorMessage="1" sqref="AA124:AG124">
      <formula1>$A$125:$A$131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3"/>
  <sheetViews>
    <sheetView view="pageBreakPreview" zoomScale="120" zoomScaleNormal="100" workbookViewId="0">
      <selection activeCell="AJ214" sqref="AJ214"/>
    </sheetView>
  </sheetViews>
  <sheetFormatPr defaultRowHeight="12.75" x14ac:dyDescent="0.2"/>
  <cols>
    <col min="1" max="37" width="2.5703125" style="44" customWidth="1"/>
    <col min="38" max="16384" width="9.140625" style="44"/>
  </cols>
  <sheetData>
    <row r="1" spans="1:35" ht="18.75" customHeight="1" x14ac:dyDescent="0.25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21" t="s">
        <v>0</v>
      </c>
      <c r="R1" s="121"/>
      <c r="S1" s="121"/>
      <c r="T1" s="121"/>
      <c r="U1" s="12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21"/>
      <c r="AH1" s="121"/>
      <c r="AI1" s="121"/>
    </row>
    <row r="2" spans="1:35" ht="18.75" customHeight="1" x14ac:dyDescent="0.2">
      <c r="A2" s="11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22" t="s">
        <v>1</v>
      </c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</row>
    <row r="3" spans="1:35" ht="18.75" customHeight="1" x14ac:dyDescent="0.2">
      <c r="A3" s="11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23" t="s">
        <v>121</v>
      </c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</row>
    <row r="4" spans="1:35" ht="18.75" customHeight="1" x14ac:dyDescent="0.2">
      <c r="A4" s="13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23" t="s">
        <v>2</v>
      </c>
      <c r="R4" s="123"/>
      <c r="S4" s="123"/>
      <c r="T4" s="123"/>
      <c r="U4" s="123"/>
      <c r="V4" s="123"/>
      <c r="W4" s="123"/>
      <c r="X4" s="123"/>
      <c r="Y4" s="123"/>
      <c r="Z4" s="123"/>
      <c r="AA4" s="123"/>
      <c r="AB4" s="123"/>
      <c r="AC4" s="123"/>
      <c r="AD4" s="123"/>
      <c r="AE4" s="123"/>
      <c r="AF4" s="123"/>
      <c r="AG4" s="123"/>
      <c r="AH4" s="123"/>
      <c r="AI4" s="123"/>
    </row>
    <row r="5" spans="1:35" ht="5.25" customHeight="1" x14ac:dyDescent="0.2">
      <c r="A5" s="13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</row>
    <row r="6" spans="1:35" ht="18.75" customHeight="1" x14ac:dyDescent="0.2">
      <c r="A6" s="126" t="s">
        <v>3</v>
      </c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26"/>
      <c r="U6" s="126"/>
      <c r="V6" s="126"/>
      <c r="W6" s="126"/>
      <c r="X6" s="126"/>
      <c r="Y6" s="126"/>
      <c r="Z6" s="126"/>
      <c r="AA6" s="126"/>
      <c r="AB6" s="126"/>
      <c r="AC6" s="126"/>
      <c r="AD6" s="126"/>
      <c r="AE6" s="126"/>
      <c r="AF6" s="126"/>
      <c r="AG6" s="126"/>
      <c r="AH6" s="126"/>
      <c r="AI6" s="126"/>
    </row>
    <row r="7" spans="1:35" ht="18.75" customHeight="1" x14ac:dyDescent="0.2">
      <c r="A7" s="126"/>
      <c r="B7" s="126"/>
      <c r="C7" s="126"/>
      <c r="D7" s="126"/>
      <c r="E7" s="126"/>
      <c r="F7" s="126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</row>
    <row r="8" spans="1:35" ht="6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</row>
    <row r="9" spans="1:35" s="45" customFormat="1" ht="12" customHeight="1" x14ac:dyDescent="0.2">
      <c r="A9" s="231" t="s">
        <v>4</v>
      </c>
      <c r="B9" s="231"/>
      <c r="C9" s="231"/>
      <c r="D9" s="231"/>
      <c r="E9" s="231"/>
      <c r="F9" s="231"/>
      <c r="G9" s="231"/>
      <c r="H9" s="231"/>
      <c r="I9" s="231"/>
      <c r="J9" s="231"/>
      <c r="K9" s="231"/>
      <c r="L9" s="231"/>
      <c r="M9" s="231"/>
      <c r="N9" s="231"/>
      <c r="O9" s="231"/>
      <c r="P9" s="231"/>
      <c r="Q9" s="231"/>
      <c r="R9" s="231"/>
      <c r="S9" s="231"/>
      <c r="T9" s="231"/>
      <c r="U9" s="231"/>
      <c r="V9" s="231"/>
      <c r="W9" s="231"/>
      <c r="X9" s="231"/>
      <c r="Y9" s="231"/>
      <c r="Z9" s="231"/>
      <c r="AA9" s="231"/>
      <c r="AB9" s="231"/>
      <c r="AC9" s="231"/>
      <c r="AD9" s="231"/>
      <c r="AE9" s="231"/>
      <c r="AF9" s="231"/>
      <c r="AG9" s="231"/>
      <c r="AH9" s="231"/>
      <c r="AI9" s="231"/>
    </row>
    <row r="10" spans="1:35" ht="6.7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</row>
    <row r="11" spans="1:35" ht="15" customHeight="1" x14ac:dyDescent="0.2">
      <c r="A11" s="14"/>
      <c r="B11" s="120" t="s">
        <v>5</v>
      </c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218"/>
      <c r="Q11" s="218"/>
      <c r="R11" s="218"/>
      <c r="S11" s="218"/>
      <c r="T11" s="218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14"/>
    </row>
    <row r="12" spans="1:35" ht="15" customHeight="1" x14ac:dyDescent="0.2">
      <c r="A12" s="14"/>
      <c r="B12" s="116" t="s">
        <v>6</v>
      </c>
      <c r="C12" s="117"/>
      <c r="D12" s="117"/>
      <c r="E12" s="117"/>
      <c r="F12" s="117"/>
      <c r="G12" s="117"/>
      <c r="H12" s="117"/>
      <c r="I12" s="117"/>
      <c r="J12" s="117"/>
      <c r="K12" s="117"/>
      <c r="L12" s="117"/>
      <c r="M12" s="117"/>
      <c r="N12" s="117"/>
      <c r="O12" s="118"/>
      <c r="P12" s="207"/>
      <c r="Q12" s="208"/>
      <c r="R12" s="208"/>
      <c r="S12" s="208"/>
      <c r="T12" s="208"/>
      <c r="U12" s="208"/>
      <c r="V12" s="208"/>
      <c r="W12" s="208"/>
      <c r="X12" s="208"/>
      <c r="Y12" s="208"/>
      <c r="Z12" s="208"/>
      <c r="AA12" s="208"/>
      <c r="AB12" s="208"/>
      <c r="AC12" s="208"/>
      <c r="AD12" s="208"/>
      <c r="AE12" s="208"/>
      <c r="AF12" s="208"/>
      <c r="AG12" s="208"/>
      <c r="AH12" s="209"/>
      <c r="AI12" s="14"/>
    </row>
    <row r="13" spans="1:35" ht="15" customHeight="1" x14ac:dyDescent="0.2">
      <c r="A13" s="14"/>
      <c r="B13" s="116" t="s">
        <v>7</v>
      </c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8"/>
      <c r="P13" s="207"/>
      <c r="Q13" s="208"/>
      <c r="R13" s="208"/>
      <c r="S13" s="208"/>
      <c r="T13" s="208"/>
      <c r="U13" s="208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208"/>
      <c r="AG13" s="208"/>
      <c r="AH13" s="209"/>
      <c r="AI13" s="14"/>
    </row>
    <row r="14" spans="1:35" ht="15" customHeight="1" x14ac:dyDescent="0.2">
      <c r="A14" s="14"/>
      <c r="B14" s="116" t="s">
        <v>8</v>
      </c>
      <c r="C14" s="117"/>
      <c r="D14" s="117"/>
      <c r="E14" s="117"/>
      <c r="F14" s="117"/>
      <c r="G14" s="117"/>
      <c r="H14" s="117"/>
      <c r="I14" s="117"/>
      <c r="J14" s="117"/>
      <c r="K14" s="117"/>
      <c r="L14" s="117"/>
      <c r="M14" s="117"/>
      <c r="N14" s="117"/>
      <c r="O14" s="118"/>
      <c r="P14" s="207"/>
      <c r="Q14" s="208"/>
      <c r="R14" s="208"/>
      <c r="S14" s="208"/>
      <c r="T14" s="208"/>
      <c r="U14" s="208"/>
      <c r="V14" s="208"/>
      <c r="W14" s="208"/>
      <c r="X14" s="208"/>
      <c r="Y14" s="208"/>
      <c r="Z14" s="208"/>
      <c r="AA14" s="208"/>
      <c r="AB14" s="208"/>
      <c r="AC14" s="208"/>
      <c r="AD14" s="208"/>
      <c r="AE14" s="208"/>
      <c r="AF14" s="208"/>
      <c r="AG14" s="208"/>
      <c r="AH14" s="209"/>
      <c r="AI14" s="14"/>
    </row>
    <row r="15" spans="1:35" ht="15" customHeight="1" x14ac:dyDescent="0.2">
      <c r="A15" s="14"/>
      <c r="B15" s="116" t="s">
        <v>9</v>
      </c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8"/>
      <c r="P15" s="207"/>
      <c r="Q15" s="208"/>
      <c r="R15" s="208"/>
      <c r="S15" s="208"/>
      <c r="T15" s="208"/>
      <c r="U15" s="208"/>
      <c r="V15" s="208"/>
      <c r="W15" s="208"/>
      <c r="X15" s="208"/>
      <c r="Y15" s="208"/>
      <c r="Z15" s="208"/>
      <c r="AA15" s="208"/>
      <c r="AB15" s="208"/>
      <c r="AC15" s="208"/>
      <c r="AD15" s="208"/>
      <c r="AE15" s="208"/>
      <c r="AF15" s="208"/>
      <c r="AG15" s="208"/>
      <c r="AH15" s="209"/>
      <c r="AI15" s="14"/>
    </row>
    <row r="16" spans="1:35" ht="15" customHeight="1" x14ac:dyDescent="0.2">
      <c r="A16" s="14"/>
      <c r="B16" s="116" t="s">
        <v>10</v>
      </c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7"/>
      <c r="N16" s="117"/>
      <c r="O16" s="118"/>
      <c r="P16" s="207"/>
      <c r="Q16" s="208"/>
      <c r="R16" s="208"/>
      <c r="S16" s="208"/>
      <c r="T16" s="208"/>
      <c r="U16" s="208"/>
      <c r="V16" s="208"/>
      <c r="W16" s="208"/>
      <c r="X16" s="208"/>
      <c r="Y16" s="208"/>
      <c r="Z16" s="208"/>
      <c r="AA16" s="208"/>
      <c r="AB16" s="208"/>
      <c r="AC16" s="208"/>
      <c r="AD16" s="208"/>
      <c r="AE16" s="208"/>
      <c r="AF16" s="208"/>
      <c r="AG16" s="208"/>
      <c r="AH16" s="209"/>
      <c r="AI16" s="14"/>
    </row>
    <row r="17" spans="1:35" ht="3" customHeight="1" x14ac:dyDescent="0.2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</row>
    <row r="18" spans="1:35" ht="15" customHeight="1" x14ac:dyDescent="0.2">
      <c r="A18" s="14"/>
      <c r="B18" s="113" t="s">
        <v>210</v>
      </c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5"/>
      <c r="AF18" s="195"/>
      <c r="AG18" s="196"/>
      <c r="AH18" s="197"/>
      <c r="AI18" s="14"/>
    </row>
    <row r="19" spans="1:35" ht="3" customHeight="1" x14ac:dyDescent="0.2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</row>
    <row r="20" spans="1:35" s="46" customFormat="1" ht="13.5" customHeight="1" x14ac:dyDescent="0.2">
      <c r="A20" s="7" t="s">
        <v>14</v>
      </c>
      <c r="B20" s="7"/>
      <c r="C20" s="65" t="s">
        <v>22</v>
      </c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5"/>
      <c r="AF20" s="65"/>
      <c r="AG20" s="65"/>
      <c r="AH20" s="7"/>
      <c r="AI20" s="7"/>
    </row>
    <row r="21" spans="1:35" s="46" customFormat="1" ht="13.5" customHeight="1" x14ac:dyDescent="0.2">
      <c r="A21" s="7"/>
      <c r="B21" s="7"/>
      <c r="C21" s="83" t="s">
        <v>23</v>
      </c>
      <c r="D21" s="83"/>
      <c r="E21" s="83" t="s">
        <v>24</v>
      </c>
      <c r="F21" s="83"/>
      <c r="G21" s="83"/>
      <c r="H21" s="83"/>
      <c r="I21" s="83"/>
      <c r="J21" s="88" t="s">
        <v>125</v>
      </c>
      <c r="K21" s="89"/>
      <c r="L21" s="89"/>
      <c r="M21" s="89"/>
      <c r="N21" s="89"/>
      <c r="O21" s="90"/>
      <c r="P21" s="88" t="s">
        <v>124</v>
      </c>
      <c r="Q21" s="89"/>
      <c r="R21" s="89"/>
      <c r="S21" s="89"/>
      <c r="T21" s="89"/>
      <c r="U21" s="90"/>
      <c r="V21" s="77" t="s">
        <v>123</v>
      </c>
      <c r="W21" s="78"/>
      <c r="X21" s="78"/>
      <c r="Y21" s="78"/>
      <c r="Z21" s="78"/>
      <c r="AA21" s="79"/>
      <c r="AB21" s="77" t="s">
        <v>25</v>
      </c>
      <c r="AC21" s="78"/>
      <c r="AD21" s="78"/>
      <c r="AE21" s="78"/>
      <c r="AF21" s="78"/>
      <c r="AG21" s="79"/>
      <c r="AH21" s="7"/>
      <c r="AI21" s="7"/>
    </row>
    <row r="22" spans="1:35" s="46" customFormat="1" ht="24.75" customHeight="1" x14ac:dyDescent="0.2">
      <c r="A22" s="7"/>
      <c r="B22" s="7"/>
      <c r="C22" s="83"/>
      <c r="D22" s="83"/>
      <c r="E22" s="83"/>
      <c r="F22" s="83"/>
      <c r="G22" s="83"/>
      <c r="H22" s="83"/>
      <c r="I22" s="83"/>
      <c r="J22" s="91"/>
      <c r="K22" s="92"/>
      <c r="L22" s="92"/>
      <c r="M22" s="92"/>
      <c r="N22" s="92"/>
      <c r="O22" s="93"/>
      <c r="P22" s="91"/>
      <c r="Q22" s="92"/>
      <c r="R22" s="92"/>
      <c r="S22" s="92"/>
      <c r="T22" s="92"/>
      <c r="U22" s="93"/>
      <c r="V22" s="80"/>
      <c r="W22" s="81"/>
      <c r="X22" s="81"/>
      <c r="Y22" s="81"/>
      <c r="Z22" s="81"/>
      <c r="AA22" s="82"/>
      <c r="AB22" s="80"/>
      <c r="AC22" s="81"/>
      <c r="AD22" s="81"/>
      <c r="AE22" s="81"/>
      <c r="AF22" s="81"/>
      <c r="AG22" s="82"/>
      <c r="AH22" s="7"/>
      <c r="AI22" s="7"/>
    </row>
    <row r="23" spans="1:35" s="46" customFormat="1" ht="13.5" customHeight="1" x14ac:dyDescent="0.2">
      <c r="A23" s="7"/>
      <c r="B23" s="7"/>
      <c r="C23" s="83"/>
      <c r="D23" s="83"/>
      <c r="E23" s="83"/>
      <c r="F23" s="83"/>
      <c r="G23" s="83"/>
      <c r="H23" s="83"/>
      <c r="I23" s="83"/>
      <c r="J23" s="83" t="s">
        <v>26</v>
      </c>
      <c r="K23" s="83"/>
      <c r="L23" s="83"/>
      <c r="M23" s="83" t="s">
        <v>27</v>
      </c>
      <c r="N23" s="83"/>
      <c r="O23" s="83"/>
      <c r="P23" s="83" t="s">
        <v>26</v>
      </c>
      <c r="Q23" s="83"/>
      <c r="R23" s="83"/>
      <c r="S23" s="83" t="s">
        <v>27</v>
      </c>
      <c r="T23" s="83"/>
      <c r="U23" s="83"/>
      <c r="V23" s="83" t="s">
        <v>26</v>
      </c>
      <c r="W23" s="83"/>
      <c r="X23" s="83"/>
      <c r="Y23" s="83" t="s">
        <v>27</v>
      </c>
      <c r="Z23" s="83"/>
      <c r="AA23" s="83"/>
      <c r="AB23" s="83" t="s">
        <v>26</v>
      </c>
      <c r="AC23" s="83"/>
      <c r="AD23" s="83"/>
      <c r="AE23" s="83" t="s">
        <v>27</v>
      </c>
      <c r="AF23" s="83"/>
      <c r="AG23" s="83"/>
      <c r="AH23" s="7"/>
      <c r="AI23" s="7"/>
    </row>
    <row r="24" spans="1:35" s="47" customFormat="1" ht="12" customHeight="1" x14ac:dyDescent="0.2">
      <c r="A24" s="31"/>
      <c r="B24" s="31"/>
      <c r="C24" s="76">
        <v>1</v>
      </c>
      <c r="D24" s="76"/>
      <c r="E24" s="206"/>
      <c r="F24" s="206"/>
      <c r="G24" s="206"/>
      <c r="H24" s="206"/>
      <c r="I24" s="206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0"/>
      <c r="AG24" s="190"/>
      <c r="AH24" s="31"/>
      <c r="AI24" s="31"/>
    </row>
    <row r="25" spans="1:35" s="47" customFormat="1" ht="12" customHeight="1" x14ac:dyDescent="0.2">
      <c r="A25" s="31"/>
      <c r="B25" s="31"/>
      <c r="C25" s="76">
        <v>2</v>
      </c>
      <c r="D25" s="76"/>
      <c r="E25" s="203"/>
      <c r="F25" s="204"/>
      <c r="G25" s="204"/>
      <c r="H25" s="204"/>
      <c r="I25" s="205"/>
      <c r="J25" s="190"/>
      <c r="K25" s="190"/>
      <c r="L25" s="190"/>
      <c r="M25" s="190"/>
      <c r="N25" s="190"/>
      <c r="O25" s="190"/>
      <c r="P25" s="190"/>
      <c r="Q25" s="190"/>
      <c r="R25" s="190"/>
      <c r="S25" s="190"/>
      <c r="T25" s="190"/>
      <c r="U25" s="190"/>
      <c r="V25" s="190"/>
      <c r="W25" s="190"/>
      <c r="X25" s="190"/>
      <c r="Y25" s="190"/>
      <c r="Z25" s="190"/>
      <c r="AA25" s="190"/>
      <c r="AB25" s="191"/>
      <c r="AC25" s="201"/>
      <c r="AD25" s="198"/>
      <c r="AE25" s="191"/>
      <c r="AF25" s="201"/>
      <c r="AG25" s="198"/>
      <c r="AH25" s="31"/>
      <c r="AI25" s="31"/>
    </row>
    <row r="26" spans="1:35" s="47" customFormat="1" ht="12" customHeight="1" x14ac:dyDescent="0.2">
      <c r="A26" s="31"/>
      <c r="B26" s="31"/>
      <c r="C26" s="76">
        <v>3</v>
      </c>
      <c r="D26" s="76"/>
      <c r="E26" s="203"/>
      <c r="F26" s="204"/>
      <c r="G26" s="204"/>
      <c r="H26" s="204"/>
      <c r="I26" s="205"/>
      <c r="J26" s="190"/>
      <c r="K26" s="190"/>
      <c r="L26" s="190"/>
      <c r="M26" s="190"/>
      <c r="N26" s="190"/>
      <c r="O26" s="190"/>
      <c r="P26" s="190"/>
      <c r="Q26" s="190"/>
      <c r="R26" s="190"/>
      <c r="S26" s="190"/>
      <c r="T26" s="190"/>
      <c r="U26" s="190"/>
      <c r="V26" s="190"/>
      <c r="W26" s="190"/>
      <c r="X26" s="190"/>
      <c r="Y26" s="190"/>
      <c r="Z26" s="190"/>
      <c r="AA26" s="190"/>
      <c r="AB26" s="191"/>
      <c r="AC26" s="201"/>
      <c r="AD26" s="198"/>
      <c r="AE26" s="191"/>
      <c r="AF26" s="201"/>
      <c r="AG26" s="198"/>
      <c r="AH26" s="31"/>
      <c r="AI26" s="31"/>
    </row>
    <row r="27" spans="1:35" s="47" customFormat="1" ht="12" customHeight="1" x14ac:dyDescent="0.2">
      <c r="A27" s="31"/>
      <c r="B27" s="31"/>
      <c r="C27" s="76">
        <v>4</v>
      </c>
      <c r="D27" s="76"/>
      <c r="E27" s="203"/>
      <c r="F27" s="204"/>
      <c r="G27" s="204"/>
      <c r="H27" s="204"/>
      <c r="I27" s="205"/>
      <c r="J27" s="190"/>
      <c r="K27" s="190"/>
      <c r="L27" s="190"/>
      <c r="M27" s="190"/>
      <c r="N27" s="190"/>
      <c r="O27" s="190"/>
      <c r="P27" s="190"/>
      <c r="Q27" s="190"/>
      <c r="R27" s="190"/>
      <c r="S27" s="190"/>
      <c r="T27" s="190"/>
      <c r="U27" s="190"/>
      <c r="V27" s="190"/>
      <c r="W27" s="190"/>
      <c r="X27" s="190"/>
      <c r="Y27" s="190"/>
      <c r="Z27" s="190"/>
      <c r="AA27" s="190"/>
      <c r="AB27" s="191"/>
      <c r="AC27" s="201"/>
      <c r="AD27" s="198"/>
      <c r="AE27" s="191"/>
      <c r="AF27" s="201"/>
      <c r="AG27" s="198"/>
      <c r="AH27" s="31"/>
      <c r="AI27" s="31"/>
    </row>
    <row r="28" spans="1:35" s="47" customFormat="1" ht="12" customHeight="1" x14ac:dyDescent="0.2">
      <c r="A28" s="31"/>
      <c r="B28" s="31"/>
      <c r="C28" s="76">
        <v>5</v>
      </c>
      <c r="D28" s="76"/>
      <c r="E28" s="203"/>
      <c r="F28" s="204"/>
      <c r="G28" s="204"/>
      <c r="H28" s="204"/>
      <c r="I28" s="205"/>
      <c r="J28" s="190"/>
      <c r="K28" s="190"/>
      <c r="L28" s="190"/>
      <c r="M28" s="190"/>
      <c r="N28" s="190"/>
      <c r="O28" s="190"/>
      <c r="P28" s="190"/>
      <c r="Q28" s="190"/>
      <c r="R28" s="190"/>
      <c r="S28" s="190"/>
      <c r="T28" s="190"/>
      <c r="U28" s="190"/>
      <c r="V28" s="190"/>
      <c r="W28" s="190"/>
      <c r="X28" s="190"/>
      <c r="Y28" s="190"/>
      <c r="Z28" s="190"/>
      <c r="AA28" s="190"/>
      <c r="AB28" s="191"/>
      <c r="AC28" s="201"/>
      <c r="AD28" s="198"/>
      <c r="AE28" s="191"/>
      <c r="AF28" s="201"/>
      <c r="AG28" s="198"/>
      <c r="AH28" s="31"/>
      <c r="AI28" s="31"/>
    </row>
    <row r="29" spans="1:35" s="47" customFormat="1" ht="12" customHeight="1" x14ac:dyDescent="0.2">
      <c r="A29" s="31"/>
      <c r="B29" s="31"/>
      <c r="C29" s="76">
        <v>6</v>
      </c>
      <c r="D29" s="76"/>
      <c r="E29" s="203"/>
      <c r="F29" s="204"/>
      <c r="G29" s="204"/>
      <c r="H29" s="204"/>
      <c r="I29" s="205"/>
      <c r="J29" s="190"/>
      <c r="K29" s="190"/>
      <c r="L29" s="190"/>
      <c r="M29" s="190"/>
      <c r="N29" s="190"/>
      <c r="O29" s="190"/>
      <c r="P29" s="190"/>
      <c r="Q29" s="190"/>
      <c r="R29" s="190"/>
      <c r="S29" s="190"/>
      <c r="T29" s="190"/>
      <c r="U29" s="190"/>
      <c r="V29" s="190"/>
      <c r="W29" s="190"/>
      <c r="X29" s="190"/>
      <c r="Y29" s="190"/>
      <c r="Z29" s="190"/>
      <c r="AA29" s="190"/>
      <c r="AB29" s="191"/>
      <c r="AC29" s="201"/>
      <c r="AD29" s="198"/>
      <c r="AE29" s="191"/>
      <c r="AF29" s="201"/>
      <c r="AG29" s="198"/>
      <c r="AH29" s="31"/>
      <c r="AI29" s="31"/>
    </row>
    <row r="30" spans="1:35" s="47" customFormat="1" ht="12" customHeight="1" x14ac:dyDescent="0.2">
      <c r="A30" s="31"/>
      <c r="B30" s="31"/>
      <c r="C30" s="76">
        <v>7</v>
      </c>
      <c r="D30" s="76"/>
      <c r="E30" s="203"/>
      <c r="F30" s="204"/>
      <c r="G30" s="204"/>
      <c r="H30" s="204"/>
      <c r="I30" s="205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1"/>
      <c r="AC30" s="201"/>
      <c r="AD30" s="198"/>
      <c r="AE30" s="191"/>
      <c r="AF30" s="201"/>
      <c r="AG30" s="198"/>
      <c r="AH30" s="31"/>
      <c r="AI30" s="31"/>
    </row>
    <row r="31" spans="1:35" s="47" customFormat="1" ht="12" customHeight="1" x14ac:dyDescent="0.2">
      <c r="A31" s="31"/>
      <c r="B31" s="31"/>
      <c r="C31" s="76">
        <v>8</v>
      </c>
      <c r="D31" s="76"/>
      <c r="E31" s="203"/>
      <c r="F31" s="204"/>
      <c r="G31" s="204"/>
      <c r="H31" s="204"/>
      <c r="I31" s="205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1"/>
      <c r="AC31" s="201"/>
      <c r="AD31" s="198"/>
      <c r="AE31" s="191"/>
      <c r="AF31" s="201"/>
      <c r="AG31" s="198"/>
      <c r="AH31" s="31"/>
      <c r="AI31" s="31"/>
    </row>
    <row r="32" spans="1:35" s="47" customFormat="1" ht="12" customHeight="1" x14ac:dyDescent="0.2">
      <c r="A32" s="31"/>
      <c r="B32" s="31"/>
      <c r="C32" s="76">
        <v>9</v>
      </c>
      <c r="D32" s="76"/>
      <c r="E32" s="203"/>
      <c r="F32" s="204"/>
      <c r="G32" s="204"/>
      <c r="H32" s="204"/>
      <c r="I32" s="205"/>
      <c r="J32" s="190"/>
      <c r="K32" s="190"/>
      <c r="L32" s="190"/>
      <c r="M32" s="190"/>
      <c r="N32" s="190"/>
      <c r="O32" s="190"/>
      <c r="P32" s="190"/>
      <c r="Q32" s="190"/>
      <c r="R32" s="190"/>
      <c r="S32" s="190"/>
      <c r="T32" s="190"/>
      <c r="U32" s="190"/>
      <c r="V32" s="190"/>
      <c r="W32" s="190"/>
      <c r="X32" s="190"/>
      <c r="Y32" s="190"/>
      <c r="Z32" s="190"/>
      <c r="AA32" s="190"/>
      <c r="AB32" s="191"/>
      <c r="AC32" s="201"/>
      <c r="AD32" s="198"/>
      <c r="AE32" s="191"/>
      <c r="AF32" s="201"/>
      <c r="AG32" s="198"/>
      <c r="AH32" s="31"/>
      <c r="AI32" s="31"/>
    </row>
    <row r="33" spans="1:35" s="47" customFormat="1" ht="12" customHeight="1" x14ac:dyDescent="0.2">
      <c r="A33" s="31"/>
      <c r="B33" s="31"/>
      <c r="C33" s="76">
        <v>10</v>
      </c>
      <c r="D33" s="76"/>
      <c r="E33" s="203"/>
      <c r="F33" s="204"/>
      <c r="G33" s="204"/>
      <c r="H33" s="204"/>
      <c r="I33" s="205"/>
      <c r="J33" s="190"/>
      <c r="K33" s="190"/>
      <c r="L33" s="190"/>
      <c r="M33" s="190"/>
      <c r="N33" s="190"/>
      <c r="O33" s="190"/>
      <c r="P33" s="190"/>
      <c r="Q33" s="190"/>
      <c r="R33" s="190"/>
      <c r="S33" s="190"/>
      <c r="T33" s="190"/>
      <c r="U33" s="190"/>
      <c r="V33" s="190"/>
      <c r="W33" s="190"/>
      <c r="X33" s="190"/>
      <c r="Y33" s="190"/>
      <c r="Z33" s="190"/>
      <c r="AA33" s="190"/>
      <c r="AB33" s="191"/>
      <c r="AC33" s="201"/>
      <c r="AD33" s="198"/>
      <c r="AE33" s="191"/>
      <c r="AF33" s="201"/>
      <c r="AG33" s="198"/>
      <c r="AH33" s="31"/>
      <c r="AI33" s="31"/>
    </row>
    <row r="34" spans="1:35" s="47" customFormat="1" ht="12" customHeight="1" x14ac:dyDescent="0.2">
      <c r="A34" s="31"/>
      <c r="B34" s="31"/>
      <c r="C34" s="76">
        <v>11</v>
      </c>
      <c r="D34" s="76"/>
      <c r="E34" s="203"/>
      <c r="F34" s="204"/>
      <c r="G34" s="204"/>
      <c r="H34" s="204"/>
      <c r="I34" s="205"/>
      <c r="J34" s="190"/>
      <c r="K34" s="190"/>
      <c r="L34" s="190"/>
      <c r="M34" s="190"/>
      <c r="N34" s="190"/>
      <c r="O34" s="190"/>
      <c r="P34" s="190"/>
      <c r="Q34" s="190"/>
      <c r="R34" s="190"/>
      <c r="S34" s="190"/>
      <c r="T34" s="190"/>
      <c r="U34" s="190"/>
      <c r="V34" s="190"/>
      <c r="W34" s="190"/>
      <c r="X34" s="190"/>
      <c r="Y34" s="190"/>
      <c r="Z34" s="190"/>
      <c r="AA34" s="190"/>
      <c r="AB34" s="191"/>
      <c r="AC34" s="201"/>
      <c r="AD34" s="198"/>
      <c r="AE34" s="191"/>
      <c r="AF34" s="201"/>
      <c r="AG34" s="198"/>
      <c r="AH34" s="31"/>
      <c r="AI34" s="31"/>
    </row>
    <row r="35" spans="1:35" s="47" customFormat="1" ht="12" customHeight="1" x14ac:dyDescent="0.2">
      <c r="A35" s="31"/>
      <c r="B35" s="31"/>
      <c r="C35" s="76">
        <v>12</v>
      </c>
      <c r="D35" s="76"/>
      <c r="E35" s="203"/>
      <c r="F35" s="204"/>
      <c r="G35" s="204"/>
      <c r="H35" s="204"/>
      <c r="I35" s="205"/>
      <c r="J35" s="190"/>
      <c r="K35" s="190"/>
      <c r="L35" s="190"/>
      <c r="M35" s="190"/>
      <c r="N35" s="190"/>
      <c r="O35" s="190"/>
      <c r="P35" s="190"/>
      <c r="Q35" s="190"/>
      <c r="R35" s="190"/>
      <c r="S35" s="190"/>
      <c r="T35" s="190"/>
      <c r="U35" s="190"/>
      <c r="V35" s="190"/>
      <c r="W35" s="190"/>
      <c r="X35" s="190"/>
      <c r="Y35" s="190"/>
      <c r="Z35" s="190"/>
      <c r="AA35" s="190"/>
      <c r="AB35" s="191"/>
      <c r="AC35" s="201"/>
      <c r="AD35" s="198"/>
      <c r="AE35" s="191"/>
      <c r="AF35" s="201"/>
      <c r="AG35" s="198"/>
      <c r="AH35" s="31"/>
      <c r="AI35" s="31"/>
    </row>
    <row r="36" spans="1:35" s="47" customFormat="1" ht="12" customHeight="1" x14ac:dyDescent="0.2">
      <c r="A36" s="31"/>
      <c r="B36" s="31"/>
      <c r="C36" s="76">
        <v>13</v>
      </c>
      <c r="D36" s="76"/>
      <c r="E36" s="203"/>
      <c r="F36" s="204"/>
      <c r="G36" s="204"/>
      <c r="H36" s="204"/>
      <c r="I36" s="205"/>
      <c r="J36" s="190"/>
      <c r="K36" s="190"/>
      <c r="L36" s="190"/>
      <c r="M36" s="190"/>
      <c r="N36" s="190"/>
      <c r="O36" s="190"/>
      <c r="P36" s="190"/>
      <c r="Q36" s="190"/>
      <c r="R36" s="190"/>
      <c r="S36" s="190"/>
      <c r="T36" s="190"/>
      <c r="U36" s="190"/>
      <c r="V36" s="190"/>
      <c r="W36" s="190"/>
      <c r="X36" s="190"/>
      <c r="Y36" s="190"/>
      <c r="Z36" s="190"/>
      <c r="AA36" s="190"/>
      <c r="AB36" s="191"/>
      <c r="AC36" s="201"/>
      <c r="AD36" s="198"/>
      <c r="AE36" s="191"/>
      <c r="AF36" s="201"/>
      <c r="AG36" s="198"/>
      <c r="AH36" s="31"/>
      <c r="AI36" s="31"/>
    </row>
    <row r="37" spans="1:35" s="47" customFormat="1" ht="12" customHeight="1" x14ac:dyDescent="0.2">
      <c r="A37" s="31"/>
      <c r="B37" s="31"/>
      <c r="C37" s="76">
        <v>14</v>
      </c>
      <c r="D37" s="76"/>
      <c r="E37" s="203"/>
      <c r="F37" s="204"/>
      <c r="G37" s="204"/>
      <c r="H37" s="204"/>
      <c r="I37" s="205"/>
      <c r="J37" s="190"/>
      <c r="K37" s="190"/>
      <c r="L37" s="190"/>
      <c r="M37" s="190"/>
      <c r="N37" s="190"/>
      <c r="O37" s="190"/>
      <c r="P37" s="190"/>
      <c r="Q37" s="190"/>
      <c r="R37" s="190"/>
      <c r="S37" s="190"/>
      <c r="T37" s="190"/>
      <c r="U37" s="190"/>
      <c r="V37" s="190"/>
      <c r="W37" s="190"/>
      <c r="X37" s="190"/>
      <c r="Y37" s="190"/>
      <c r="Z37" s="190"/>
      <c r="AA37" s="190"/>
      <c r="AB37" s="191"/>
      <c r="AC37" s="201"/>
      <c r="AD37" s="198"/>
      <c r="AE37" s="191"/>
      <c r="AF37" s="201"/>
      <c r="AG37" s="198"/>
      <c r="AH37" s="31"/>
      <c r="AI37" s="31"/>
    </row>
    <row r="38" spans="1:35" s="46" customFormat="1" ht="3.75" customHeight="1" x14ac:dyDescent="0.2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</row>
    <row r="39" spans="1:35" s="46" customFormat="1" ht="11.25" customHeight="1" x14ac:dyDescent="0.2">
      <c r="A39" s="7" t="s">
        <v>21</v>
      </c>
      <c r="B39" s="7"/>
      <c r="C39" s="65" t="s">
        <v>29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15"/>
      <c r="Q39" s="15"/>
      <c r="R39" s="7"/>
      <c r="S39" s="61" t="s">
        <v>35</v>
      </c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199"/>
      <c r="AG39" s="200"/>
      <c r="AH39" s="7"/>
      <c r="AI39" s="7"/>
    </row>
    <row r="40" spans="1:35" s="46" customFormat="1" ht="3" customHeight="1" x14ac:dyDescent="0.2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</row>
    <row r="41" spans="1:35" s="46" customFormat="1" ht="11.25" customHeight="1" x14ac:dyDescent="0.2">
      <c r="A41" s="7"/>
      <c r="B41" s="7"/>
      <c r="C41" s="74" t="s">
        <v>30</v>
      </c>
      <c r="D41" s="74"/>
      <c r="E41" s="74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61" t="s">
        <v>31</v>
      </c>
      <c r="Z41" s="61"/>
      <c r="AA41" s="202"/>
      <c r="AB41" s="202"/>
      <c r="AC41" s="7"/>
      <c r="AD41" s="61" t="s">
        <v>32</v>
      </c>
      <c r="AE41" s="61"/>
      <c r="AF41" s="202"/>
      <c r="AG41" s="202"/>
      <c r="AH41" s="7"/>
      <c r="AI41" s="7"/>
    </row>
    <row r="42" spans="1:35" s="46" customFormat="1" ht="3" customHeight="1" x14ac:dyDescent="0.2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63"/>
      <c r="Z42" s="63"/>
      <c r="AA42" s="64"/>
      <c r="AB42" s="64"/>
      <c r="AC42" s="18"/>
      <c r="AD42" s="63"/>
      <c r="AE42" s="63"/>
      <c r="AF42" s="64"/>
      <c r="AG42" s="64"/>
      <c r="AH42" s="7"/>
      <c r="AI42" s="7"/>
    </row>
    <row r="43" spans="1:35" s="46" customFormat="1" ht="11.25" customHeight="1" x14ac:dyDescent="0.2">
      <c r="A43" s="7"/>
      <c r="B43" s="7"/>
      <c r="C43" s="74" t="s">
        <v>33</v>
      </c>
      <c r="D43" s="74"/>
      <c r="E43" s="74"/>
      <c r="F43" s="74"/>
      <c r="G43" s="74"/>
      <c r="H43" s="74"/>
      <c r="I43" s="74"/>
      <c r="J43" s="74"/>
      <c r="K43" s="74"/>
      <c r="L43" s="74"/>
      <c r="M43" s="74"/>
      <c r="N43" s="75"/>
      <c r="O43" s="30"/>
      <c r="P43" s="30"/>
      <c r="Q43" s="30"/>
      <c r="R43" s="7"/>
      <c r="S43" s="7"/>
      <c r="T43" s="7"/>
      <c r="U43" s="7"/>
      <c r="V43" s="7"/>
      <c r="W43" s="7"/>
      <c r="X43" s="7"/>
      <c r="Y43" s="61" t="s">
        <v>31</v>
      </c>
      <c r="Z43" s="61"/>
      <c r="AA43" s="190"/>
      <c r="AB43" s="190"/>
      <c r="AC43" s="7"/>
      <c r="AD43" s="61" t="s">
        <v>32</v>
      </c>
      <c r="AE43" s="61"/>
      <c r="AF43" s="190"/>
      <c r="AG43" s="190"/>
      <c r="AH43" s="7"/>
      <c r="AI43" s="7"/>
    </row>
    <row r="44" spans="1:35" s="46" customFormat="1" ht="3" customHeight="1" x14ac:dyDescent="0.2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63"/>
      <c r="Z44" s="63"/>
      <c r="AA44" s="64"/>
      <c r="AB44" s="64"/>
      <c r="AC44" s="18"/>
      <c r="AD44" s="63"/>
      <c r="AE44" s="63"/>
      <c r="AF44" s="64"/>
      <c r="AG44" s="64"/>
      <c r="AH44" s="7"/>
      <c r="AI44" s="7"/>
    </row>
    <row r="45" spans="1:35" s="46" customFormat="1" ht="11.25" customHeight="1" x14ac:dyDescent="0.2">
      <c r="A45" s="7"/>
      <c r="B45" s="7"/>
      <c r="C45" s="74" t="s">
        <v>126</v>
      </c>
      <c r="D45" s="74"/>
      <c r="E45" s="74"/>
      <c r="F45" s="74"/>
      <c r="G45" s="74"/>
      <c r="H45" s="74"/>
      <c r="I45" s="74"/>
      <c r="J45" s="74"/>
      <c r="K45" s="75"/>
      <c r="L45" s="30"/>
      <c r="M45" s="30"/>
      <c r="N45" s="30"/>
      <c r="O45" s="30"/>
      <c r="P45" s="7"/>
      <c r="Q45" s="7"/>
      <c r="R45" s="7"/>
      <c r="S45" s="7"/>
      <c r="T45" s="7"/>
      <c r="U45" s="7"/>
      <c r="V45" s="7"/>
      <c r="W45" s="7"/>
      <c r="X45" s="7"/>
      <c r="Y45" s="61" t="s">
        <v>31</v>
      </c>
      <c r="Z45" s="61"/>
      <c r="AA45" s="190"/>
      <c r="AB45" s="190"/>
      <c r="AC45" s="7"/>
      <c r="AD45" s="61" t="s">
        <v>32</v>
      </c>
      <c r="AE45" s="61"/>
      <c r="AF45" s="190"/>
      <c r="AG45" s="190"/>
      <c r="AH45" s="7"/>
      <c r="AI45" s="7"/>
    </row>
    <row r="46" spans="1:35" s="46" customFormat="1" ht="3" customHeight="1" x14ac:dyDescent="0.2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63"/>
      <c r="Z46" s="63"/>
      <c r="AA46" s="60"/>
      <c r="AB46" s="60"/>
      <c r="AC46" s="18"/>
      <c r="AD46" s="63"/>
      <c r="AE46" s="63"/>
      <c r="AF46" s="60"/>
      <c r="AG46" s="60"/>
      <c r="AH46" s="7"/>
      <c r="AI46" s="7"/>
    </row>
    <row r="47" spans="1:35" s="46" customFormat="1" ht="11.25" customHeight="1" x14ac:dyDescent="0.2">
      <c r="A47" s="7"/>
      <c r="B47" s="7"/>
      <c r="C47" s="74" t="s">
        <v>127</v>
      </c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5"/>
      <c r="P47" s="18"/>
      <c r="Q47" s="7"/>
      <c r="R47" s="7"/>
      <c r="S47" s="30"/>
      <c r="T47" s="30"/>
      <c r="U47" s="30"/>
      <c r="V47" s="30"/>
      <c r="W47" s="7"/>
      <c r="X47" s="7"/>
      <c r="Y47" s="61" t="s">
        <v>31</v>
      </c>
      <c r="Z47" s="61"/>
      <c r="AA47" s="190"/>
      <c r="AB47" s="190"/>
      <c r="AC47" s="7"/>
      <c r="AD47" s="61" t="s">
        <v>32</v>
      </c>
      <c r="AE47" s="61"/>
      <c r="AF47" s="190"/>
      <c r="AG47" s="190"/>
      <c r="AH47" s="7"/>
      <c r="AI47" s="7"/>
    </row>
    <row r="48" spans="1:35" s="46" customFormat="1" ht="3" customHeight="1" x14ac:dyDescent="0.2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31"/>
      <c r="AB48" s="31"/>
      <c r="AC48" s="7"/>
      <c r="AD48" s="7"/>
      <c r="AE48" s="7"/>
      <c r="AF48" s="31"/>
      <c r="AG48" s="31"/>
      <c r="AH48" s="7"/>
      <c r="AI48" s="7"/>
    </row>
    <row r="49" spans="1:35" s="46" customFormat="1" ht="12" customHeight="1" x14ac:dyDescent="0.2">
      <c r="A49" s="7"/>
      <c r="B49" s="7"/>
      <c r="C49" s="74" t="s">
        <v>37</v>
      </c>
      <c r="D49" s="74"/>
      <c r="E49" s="74"/>
      <c r="F49" s="74"/>
      <c r="G49" s="74"/>
      <c r="H49" s="74"/>
      <c r="I49" s="74"/>
      <c r="J49" s="74"/>
      <c r="K49" s="74"/>
      <c r="L49" s="74"/>
      <c r="M49" s="74"/>
      <c r="N49" s="74"/>
      <c r="O49" s="74"/>
      <c r="P49" s="74"/>
      <c r="Q49" s="74"/>
      <c r="R49" s="7"/>
      <c r="S49" s="7"/>
      <c r="T49" s="7"/>
      <c r="U49" s="7"/>
      <c r="V49" s="7"/>
      <c r="W49" s="7"/>
      <c r="X49" s="7"/>
      <c r="Y49" s="61" t="s">
        <v>31</v>
      </c>
      <c r="Z49" s="61"/>
      <c r="AA49" s="190"/>
      <c r="AB49" s="190"/>
      <c r="AC49" s="7"/>
      <c r="AD49" s="61" t="s">
        <v>32</v>
      </c>
      <c r="AE49" s="61"/>
      <c r="AF49" s="190"/>
      <c r="AG49" s="190"/>
      <c r="AH49" s="7"/>
      <c r="AI49" s="7"/>
    </row>
    <row r="50" spans="1:35" s="46" customFormat="1" ht="3" customHeight="1" x14ac:dyDescent="0.2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18"/>
      <c r="AB50" s="38"/>
      <c r="AC50" s="38"/>
      <c r="AD50" s="38"/>
      <c r="AE50" s="38"/>
      <c r="AF50" s="48"/>
      <c r="AG50" s="48"/>
      <c r="AH50" s="7"/>
      <c r="AI50" s="7"/>
    </row>
    <row r="51" spans="1:35" s="46" customFormat="1" ht="11.25" customHeight="1" x14ac:dyDescent="0.2">
      <c r="A51" s="7"/>
      <c r="B51" s="7"/>
      <c r="C51" s="15" t="s">
        <v>209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61" t="s">
        <v>31</v>
      </c>
      <c r="Z51" s="61"/>
      <c r="AA51" s="190"/>
      <c r="AB51" s="190"/>
      <c r="AC51" s="7"/>
      <c r="AD51" s="61" t="s">
        <v>32</v>
      </c>
      <c r="AE51" s="61"/>
      <c r="AF51" s="190"/>
      <c r="AG51" s="190"/>
      <c r="AH51" s="7"/>
      <c r="AI51" s="7"/>
    </row>
    <row r="52" spans="1:35" s="46" customFormat="1" ht="3" customHeight="1" x14ac:dyDescent="0.2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31"/>
      <c r="AG52" s="31"/>
      <c r="AH52" s="7"/>
      <c r="AI52" s="7"/>
    </row>
    <row r="53" spans="1:35" s="46" customFormat="1" ht="11.25" customHeight="1" x14ac:dyDescent="0.2">
      <c r="A53" s="7"/>
      <c r="B53" s="7"/>
      <c r="C53" s="74" t="s">
        <v>122</v>
      </c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5"/>
      <c r="AB53" s="63" t="s">
        <v>36</v>
      </c>
      <c r="AC53" s="63"/>
      <c r="AD53" s="63"/>
      <c r="AE53" s="131"/>
      <c r="AF53" s="191"/>
      <c r="AG53" s="198"/>
      <c r="AH53" s="7"/>
      <c r="AI53" s="17"/>
    </row>
    <row r="54" spans="1:35" s="46" customFormat="1" ht="3" customHeight="1" x14ac:dyDescent="0.2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31"/>
      <c r="AG54" s="31"/>
      <c r="AH54" s="7"/>
      <c r="AI54" s="17"/>
    </row>
    <row r="55" spans="1:35" s="46" customFormat="1" ht="11.25" customHeight="1" x14ac:dyDescent="0.2">
      <c r="A55" s="7"/>
      <c r="B55" s="7"/>
      <c r="C55" s="74" t="s">
        <v>34</v>
      </c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61" t="s">
        <v>36</v>
      </c>
      <c r="AC55" s="61"/>
      <c r="AD55" s="61"/>
      <c r="AE55" s="131"/>
      <c r="AF55" s="199"/>
      <c r="AG55" s="200"/>
      <c r="AH55" s="7"/>
      <c r="AI55" s="7"/>
    </row>
    <row r="56" spans="1:35" s="46" customFormat="1" ht="3" customHeight="1" x14ac:dyDescent="0.2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8"/>
      <c r="AB56" s="7"/>
      <c r="AC56" s="31"/>
      <c r="AD56" s="31"/>
      <c r="AE56" s="7"/>
      <c r="AF56" s="31"/>
      <c r="AG56" s="31"/>
      <c r="AH56" s="7"/>
      <c r="AI56" s="7"/>
    </row>
    <row r="57" spans="1:35" s="46" customFormat="1" ht="11.25" customHeight="1" x14ac:dyDescent="0.2">
      <c r="A57" s="7"/>
      <c r="B57" s="7"/>
      <c r="C57" s="74" t="s">
        <v>42</v>
      </c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5"/>
      <c r="Z57" s="7"/>
      <c r="AA57" s="18"/>
      <c r="AB57" s="7"/>
      <c r="AC57" s="190"/>
      <c r="AD57" s="190"/>
      <c r="AE57" s="16" t="s">
        <v>38</v>
      </c>
      <c r="AF57" s="191"/>
      <c r="AG57" s="192"/>
      <c r="AH57" s="7"/>
      <c r="AI57" s="7"/>
    </row>
    <row r="58" spans="1:35" s="46" customFormat="1" ht="3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18"/>
      <c r="AB58" s="7"/>
      <c r="AC58" s="31"/>
      <c r="AD58" s="31"/>
      <c r="AE58" s="7"/>
      <c r="AF58" s="31"/>
      <c r="AG58" s="31"/>
      <c r="AH58" s="7"/>
      <c r="AI58" s="7"/>
    </row>
    <row r="59" spans="1:35" s="46" customFormat="1" ht="11.25" customHeight="1" x14ac:dyDescent="0.2">
      <c r="A59" s="7"/>
      <c r="B59" s="7"/>
      <c r="C59" s="74" t="s">
        <v>43</v>
      </c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5"/>
      <c r="Z59" s="18"/>
      <c r="AA59" s="7"/>
      <c r="AB59" s="7"/>
      <c r="AC59" s="190"/>
      <c r="AD59" s="190"/>
      <c r="AE59" s="16" t="s">
        <v>38</v>
      </c>
      <c r="AF59" s="191"/>
      <c r="AG59" s="192"/>
      <c r="AH59" s="7"/>
      <c r="AI59" s="7"/>
    </row>
    <row r="60" spans="1:35" s="46" customFormat="1" ht="3" customHeight="1" x14ac:dyDescent="0.2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18"/>
      <c r="AB60" s="7"/>
      <c r="AC60" s="7"/>
      <c r="AD60" s="7"/>
      <c r="AE60" s="7"/>
      <c r="AF60" s="7"/>
      <c r="AG60" s="7"/>
      <c r="AH60" s="7"/>
      <c r="AI60" s="7"/>
    </row>
    <row r="61" spans="1:35" s="46" customFormat="1" ht="13.5" customHeight="1" x14ac:dyDescent="0.2">
      <c r="A61" s="7"/>
      <c r="B61" s="7"/>
      <c r="C61" s="74" t="s">
        <v>41</v>
      </c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193"/>
      <c r="AG61" s="194"/>
      <c r="AH61" s="7"/>
      <c r="AI61" s="7"/>
    </row>
    <row r="62" spans="1:35" s="46" customFormat="1" ht="3.75" customHeight="1" x14ac:dyDescent="0.2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38"/>
      <c r="AG62" s="38"/>
      <c r="AH62" s="7"/>
      <c r="AI62" s="7"/>
    </row>
    <row r="63" spans="1:35" x14ac:dyDescent="0.2">
      <c r="A63" s="14" t="s">
        <v>28</v>
      </c>
      <c r="B63" s="14"/>
      <c r="C63" s="141" t="s">
        <v>114</v>
      </c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  <c r="X63" s="141"/>
      <c r="Y63" s="141"/>
      <c r="Z63" s="24"/>
      <c r="AA63" s="24"/>
      <c r="AB63" s="24"/>
      <c r="AC63" s="14"/>
      <c r="AD63" s="14"/>
      <c r="AE63" s="14"/>
      <c r="AF63" s="14"/>
      <c r="AG63" s="14"/>
      <c r="AH63" s="14"/>
      <c r="AI63" s="14"/>
    </row>
    <row r="64" spans="1:35" ht="12" customHeight="1" x14ac:dyDescent="0.2">
      <c r="A64" s="14"/>
      <c r="B64" s="14"/>
      <c r="C64" s="189" t="s">
        <v>110</v>
      </c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  <c r="O64" s="189"/>
      <c r="P64" s="189"/>
      <c r="Q64" s="189"/>
      <c r="R64" s="189"/>
      <c r="S64" s="189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</row>
    <row r="65" spans="1:35" ht="11.25" customHeight="1" x14ac:dyDescent="0.2">
      <c r="A65" s="14"/>
      <c r="B65" s="14"/>
      <c r="C65" s="232"/>
      <c r="D65" s="233"/>
      <c r="E65" s="233"/>
      <c r="F65" s="233"/>
      <c r="G65" s="233"/>
      <c r="H65" s="233"/>
      <c r="I65" s="233"/>
      <c r="J65" s="233"/>
      <c r="K65" s="233"/>
      <c r="L65" s="233"/>
      <c r="M65" s="233"/>
      <c r="N65" s="233"/>
      <c r="O65" s="233"/>
      <c r="P65" s="233"/>
      <c r="Q65" s="233"/>
      <c r="R65" s="233"/>
      <c r="S65" s="233"/>
      <c r="T65" s="233"/>
      <c r="U65" s="233"/>
      <c r="V65" s="233"/>
      <c r="W65" s="233"/>
      <c r="X65" s="233"/>
      <c r="Y65" s="233"/>
      <c r="Z65" s="233"/>
      <c r="AA65" s="233"/>
      <c r="AB65" s="233"/>
      <c r="AC65" s="233"/>
      <c r="AD65" s="233"/>
      <c r="AE65" s="233"/>
      <c r="AF65" s="233"/>
      <c r="AG65" s="234"/>
      <c r="AH65" s="14"/>
      <c r="AI65" s="14"/>
    </row>
    <row r="66" spans="1:35" ht="11.25" customHeight="1" x14ac:dyDescent="0.2">
      <c r="A66" s="14"/>
      <c r="B66" s="14"/>
      <c r="C66" s="235"/>
      <c r="D66" s="75"/>
      <c r="E66" s="75"/>
      <c r="F66" s="75"/>
      <c r="G66" s="75"/>
      <c r="H66" s="75"/>
      <c r="I66" s="75"/>
      <c r="J66" s="75"/>
      <c r="K66" s="75"/>
      <c r="L66" s="75"/>
      <c r="M66" s="75"/>
      <c r="N66" s="75"/>
      <c r="O66" s="75"/>
      <c r="P66" s="75"/>
      <c r="Q66" s="75"/>
      <c r="R66" s="75"/>
      <c r="S66" s="75"/>
      <c r="T66" s="75"/>
      <c r="U66" s="75"/>
      <c r="V66" s="75"/>
      <c r="W66" s="75"/>
      <c r="X66" s="75"/>
      <c r="Y66" s="75"/>
      <c r="Z66" s="75"/>
      <c r="AA66" s="75"/>
      <c r="AB66" s="75"/>
      <c r="AC66" s="75"/>
      <c r="AD66" s="75"/>
      <c r="AE66" s="75"/>
      <c r="AF66" s="75"/>
      <c r="AG66" s="139"/>
      <c r="AH66" s="14"/>
      <c r="AI66" s="14"/>
    </row>
    <row r="67" spans="1:35" ht="11.25" customHeight="1" x14ac:dyDescent="0.2">
      <c r="A67" s="14"/>
      <c r="B67" s="14"/>
      <c r="C67" s="175"/>
      <c r="D67" s="176"/>
      <c r="E67" s="176"/>
      <c r="F67" s="176"/>
      <c r="G67" s="176"/>
      <c r="H67" s="176"/>
      <c r="I67" s="176"/>
      <c r="J67" s="176"/>
      <c r="K67" s="176"/>
      <c r="L67" s="176"/>
      <c r="M67" s="176"/>
      <c r="N67" s="176"/>
      <c r="O67" s="176"/>
      <c r="P67" s="176"/>
      <c r="Q67" s="176"/>
      <c r="R67" s="176"/>
      <c r="S67" s="176"/>
      <c r="T67" s="176"/>
      <c r="U67" s="176"/>
      <c r="V67" s="176"/>
      <c r="W67" s="176"/>
      <c r="X67" s="176"/>
      <c r="Y67" s="176"/>
      <c r="Z67" s="176"/>
      <c r="AA67" s="176"/>
      <c r="AB67" s="176"/>
      <c r="AC67" s="176"/>
      <c r="AD67" s="176"/>
      <c r="AE67" s="176"/>
      <c r="AF67" s="176"/>
      <c r="AG67" s="177"/>
      <c r="AH67" s="14"/>
      <c r="AI67" s="14"/>
    </row>
    <row r="68" spans="1:35" ht="11.25" customHeight="1" x14ac:dyDescent="0.2">
      <c r="A68" s="14"/>
      <c r="B68" s="14"/>
      <c r="C68" s="175"/>
      <c r="D68" s="176"/>
      <c r="E68" s="176"/>
      <c r="F68" s="176"/>
      <c r="G68" s="176"/>
      <c r="H68" s="176"/>
      <c r="I68" s="176"/>
      <c r="J68" s="176"/>
      <c r="K68" s="176"/>
      <c r="L68" s="176"/>
      <c r="M68" s="176"/>
      <c r="N68" s="176"/>
      <c r="O68" s="176"/>
      <c r="P68" s="176"/>
      <c r="Q68" s="176"/>
      <c r="R68" s="176"/>
      <c r="S68" s="176"/>
      <c r="T68" s="176"/>
      <c r="U68" s="176"/>
      <c r="V68" s="176"/>
      <c r="W68" s="176"/>
      <c r="X68" s="176"/>
      <c r="Y68" s="176"/>
      <c r="Z68" s="176"/>
      <c r="AA68" s="176"/>
      <c r="AB68" s="176"/>
      <c r="AC68" s="176"/>
      <c r="AD68" s="176"/>
      <c r="AE68" s="176"/>
      <c r="AF68" s="176"/>
      <c r="AG68" s="177"/>
      <c r="AH68" s="14"/>
      <c r="AI68" s="14"/>
    </row>
    <row r="69" spans="1:35" ht="11.25" customHeight="1" x14ac:dyDescent="0.2">
      <c r="A69" s="14"/>
      <c r="B69" s="14"/>
      <c r="C69" s="175"/>
      <c r="D69" s="176"/>
      <c r="E69" s="176"/>
      <c r="F69" s="176"/>
      <c r="G69" s="176"/>
      <c r="H69" s="176"/>
      <c r="I69" s="176"/>
      <c r="J69" s="176"/>
      <c r="K69" s="176"/>
      <c r="L69" s="176"/>
      <c r="M69" s="176"/>
      <c r="N69" s="176"/>
      <c r="O69" s="176"/>
      <c r="P69" s="176"/>
      <c r="Q69" s="176"/>
      <c r="R69" s="176"/>
      <c r="S69" s="176"/>
      <c r="T69" s="176"/>
      <c r="U69" s="176"/>
      <c r="V69" s="176"/>
      <c r="W69" s="176"/>
      <c r="X69" s="176"/>
      <c r="Y69" s="176"/>
      <c r="Z69" s="176"/>
      <c r="AA69" s="176"/>
      <c r="AB69" s="176"/>
      <c r="AC69" s="176"/>
      <c r="AD69" s="176"/>
      <c r="AE69" s="176"/>
      <c r="AF69" s="176"/>
      <c r="AG69" s="177"/>
      <c r="AH69" s="14"/>
      <c r="AI69" s="14"/>
    </row>
    <row r="70" spans="1:35" ht="11.25" customHeight="1" x14ac:dyDescent="0.2">
      <c r="A70" s="14"/>
      <c r="B70" s="14"/>
      <c r="C70" s="175"/>
      <c r="D70" s="176"/>
      <c r="E70" s="176"/>
      <c r="F70" s="176"/>
      <c r="G70" s="176"/>
      <c r="H70" s="176"/>
      <c r="I70" s="176"/>
      <c r="J70" s="176"/>
      <c r="K70" s="176"/>
      <c r="L70" s="176"/>
      <c r="M70" s="176"/>
      <c r="N70" s="176"/>
      <c r="O70" s="176"/>
      <c r="P70" s="176"/>
      <c r="Q70" s="176"/>
      <c r="R70" s="176"/>
      <c r="S70" s="176"/>
      <c r="T70" s="176"/>
      <c r="U70" s="176"/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7"/>
      <c r="AH70" s="14"/>
      <c r="AI70" s="14"/>
    </row>
    <row r="71" spans="1:35" ht="11.25" customHeight="1" x14ac:dyDescent="0.2">
      <c r="A71" s="14"/>
      <c r="B71" s="14"/>
      <c r="C71" s="236"/>
      <c r="D71" s="237"/>
      <c r="E71" s="237"/>
      <c r="F71" s="237"/>
      <c r="G71" s="237"/>
      <c r="H71" s="237"/>
      <c r="I71" s="237"/>
      <c r="J71" s="237"/>
      <c r="K71" s="237"/>
      <c r="L71" s="237"/>
      <c r="M71" s="237"/>
      <c r="N71" s="237"/>
      <c r="O71" s="237"/>
      <c r="P71" s="237"/>
      <c r="Q71" s="237"/>
      <c r="R71" s="237"/>
      <c r="S71" s="237"/>
      <c r="T71" s="237"/>
      <c r="U71" s="237"/>
      <c r="V71" s="237"/>
      <c r="W71" s="237"/>
      <c r="X71" s="237"/>
      <c r="Y71" s="237"/>
      <c r="Z71" s="237"/>
      <c r="AA71" s="237"/>
      <c r="AB71" s="237"/>
      <c r="AC71" s="237"/>
      <c r="AD71" s="237"/>
      <c r="AE71" s="237"/>
      <c r="AF71" s="237"/>
      <c r="AG71" s="238"/>
      <c r="AH71" s="14"/>
      <c r="AI71" s="14"/>
    </row>
    <row r="72" spans="1:35" ht="6" customHeight="1" x14ac:dyDescent="0.2">
      <c r="A72" s="14"/>
      <c r="B72" s="14"/>
      <c r="C72" s="37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  <c r="AE72" s="37"/>
      <c r="AF72" s="37"/>
      <c r="AG72" s="37"/>
      <c r="AH72" s="14"/>
      <c r="AI72" s="14"/>
    </row>
    <row r="73" spans="1:35" ht="10.5" customHeight="1" x14ac:dyDescent="0.2">
      <c r="A73" s="14"/>
      <c r="B73" s="14"/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  <c r="AE73" s="37"/>
      <c r="AF73" s="37"/>
      <c r="AG73" s="37"/>
      <c r="AH73" s="14"/>
      <c r="AI73" s="14"/>
    </row>
    <row r="74" spans="1:35" ht="12" customHeight="1" x14ac:dyDescent="0.2">
      <c r="A74" s="44" t="s">
        <v>44</v>
      </c>
      <c r="B74" s="43"/>
      <c r="C74" s="141" t="s">
        <v>132</v>
      </c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  <c r="X74" s="141"/>
      <c r="Y74" s="141"/>
      <c r="Z74" s="141"/>
      <c r="AA74" s="141"/>
      <c r="AB74" s="141"/>
      <c r="AC74" s="141"/>
      <c r="AD74" s="141"/>
      <c r="AE74" s="141"/>
      <c r="AF74" s="141"/>
      <c r="AG74" s="141"/>
      <c r="AH74" s="141"/>
      <c r="AI74" s="43"/>
    </row>
    <row r="75" spans="1:35" ht="5.25" customHeight="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</row>
    <row r="76" spans="1:35" s="49" customFormat="1" ht="18.75" customHeight="1" x14ac:dyDescent="0.2">
      <c r="A76" s="95" t="s">
        <v>12</v>
      </c>
      <c r="B76" s="96"/>
      <c r="C76" s="5"/>
      <c r="D76" s="5"/>
      <c r="E76" s="6" t="s">
        <v>11</v>
      </c>
      <c r="F76" s="5"/>
      <c r="G76" s="6" t="s">
        <v>11</v>
      </c>
      <c r="H76" s="97"/>
      <c r="I76" s="97"/>
      <c r="J76" s="97"/>
      <c r="K76" s="97"/>
      <c r="L76" s="97"/>
      <c r="M76" s="97"/>
      <c r="N76" s="97"/>
      <c r="O76" s="95"/>
      <c r="P76" s="96"/>
      <c r="Q76" s="6" t="s">
        <v>11</v>
      </c>
      <c r="R76" s="5"/>
      <c r="S76" s="5"/>
      <c r="T76" s="5"/>
      <c r="U76" s="6" t="s">
        <v>11</v>
      </c>
      <c r="V76" s="5"/>
      <c r="W76" s="5"/>
      <c r="X76" s="5"/>
      <c r="Y76" s="6" t="s">
        <v>11</v>
      </c>
      <c r="Z76" s="5"/>
      <c r="AA76" s="5"/>
      <c r="AB76" s="5"/>
      <c r="AC76" s="5"/>
      <c r="AD76" s="5"/>
      <c r="AE76" s="5"/>
      <c r="AF76" s="5"/>
      <c r="AG76" s="97"/>
      <c r="AH76" s="97"/>
      <c r="AI76" s="5"/>
    </row>
    <row r="77" spans="1:35" s="49" customFormat="1" ht="3" customHeight="1" x14ac:dyDescent="0.2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</row>
    <row r="78" spans="1:35" s="50" customFormat="1" ht="8.25" customHeight="1" x14ac:dyDescent="0.2">
      <c r="A78" s="39"/>
      <c r="B78" s="39"/>
      <c r="C78" s="40">
        <v>1</v>
      </c>
      <c r="D78" s="41">
        <v>2</v>
      </c>
      <c r="E78" s="41"/>
      <c r="F78" s="41">
        <v>3</v>
      </c>
      <c r="G78" s="41"/>
      <c r="H78" s="183">
        <v>4</v>
      </c>
      <c r="I78" s="183"/>
      <c r="J78" s="183">
        <v>5</v>
      </c>
      <c r="K78" s="183"/>
      <c r="L78" s="183">
        <v>6</v>
      </c>
      <c r="M78" s="183"/>
      <c r="N78" s="183"/>
      <c r="O78" s="183">
        <v>7</v>
      </c>
      <c r="P78" s="183"/>
      <c r="Q78" s="41"/>
      <c r="R78" s="41">
        <v>8</v>
      </c>
      <c r="S78" s="41">
        <v>9</v>
      </c>
      <c r="T78" s="41">
        <v>10</v>
      </c>
      <c r="U78" s="41"/>
      <c r="V78" s="41">
        <v>11</v>
      </c>
      <c r="W78" s="41">
        <v>12</v>
      </c>
      <c r="X78" s="41">
        <v>13</v>
      </c>
      <c r="Y78" s="41"/>
      <c r="Z78" s="41">
        <v>14</v>
      </c>
      <c r="AA78" s="41">
        <v>15</v>
      </c>
      <c r="AB78" s="41">
        <v>16</v>
      </c>
      <c r="AC78" s="41">
        <v>17</v>
      </c>
      <c r="AD78" s="41">
        <v>18</v>
      </c>
      <c r="AE78" s="41">
        <v>19</v>
      </c>
      <c r="AF78" s="41">
        <v>20</v>
      </c>
      <c r="AG78" s="183">
        <v>21</v>
      </c>
      <c r="AH78" s="183"/>
      <c r="AI78" s="42">
        <v>22</v>
      </c>
    </row>
    <row r="79" spans="1:35" s="49" customFormat="1" ht="11.25" customHeight="1" x14ac:dyDescent="0.2">
      <c r="A79" s="12"/>
      <c r="B79" s="12"/>
      <c r="C79" s="213" t="s">
        <v>131</v>
      </c>
      <c r="D79" s="213"/>
      <c r="E79" s="213"/>
      <c r="F79" s="213"/>
      <c r="G79" s="213"/>
      <c r="H79" s="213"/>
      <c r="I79" s="213"/>
      <c r="J79" s="213"/>
      <c r="K79" s="213"/>
      <c r="L79" s="213"/>
      <c r="M79" s="213"/>
      <c r="N79" s="213"/>
      <c r="O79" s="213"/>
      <c r="P79" s="213"/>
      <c r="Q79" s="213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3"/>
      <c r="AI79" s="213"/>
    </row>
    <row r="80" spans="1:35" s="49" customFormat="1" ht="3" customHeight="1" x14ac:dyDescent="0.2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</row>
    <row r="81" spans="1:35" s="50" customFormat="1" ht="10.5" customHeight="1" x14ac:dyDescent="0.2">
      <c r="A81" s="214" t="s">
        <v>133</v>
      </c>
      <c r="B81" s="215"/>
      <c r="C81" s="215"/>
      <c r="D81" s="216"/>
      <c r="E81" s="187" t="s">
        <v>134</v>
      </c>
      <c r="F81" s="187"/>
      <c r="G81" s="187"/>
      <c r="H81" s="187"/>
      <c r="I81" s="187" t="s">
        <v>135</v>
      </c>
      <c r="J81" s="187"/>
      <c r="K81" s="187"/>
      <c r="L81" s="187"/>
      <c r="M81" s="187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  <c r="AG81" s="187"/>
      <c r="AH81" s="187"/>
      <c r="AI81" s="187"/>
    </row>
    <row r="82" spans="1:35" s="50" customFormat="1" ht="10.5" customHeight="1" x14ac:dyDescent="0.2">
      <c r="A82" s="222">
        <v>1</v>
      </c>
      <c r="B82" s="223"/>
      <c r="C82" s="223"/>
      <c r="D82" s="224"/>
      <c r="E82" s="182" t="s">
        <v>136</v>
      </c>
      <c r="F82" s="182"/>
      <c r="G82" s="182"/>
      <c r="H82" s="182"/>
      <c r="I82" s="182"/>
      <c r="J82" s="182"/>
      <c r="K82" s="182"/>
      <c r="L82" s="182"/>
      <c r="M82" s="182"/>
      <c r="N82" s="182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</row>
    <row r="83" spans="1:35" s="50" customFormat="1" ht="21" customHeight="1" x14ac:dyDescent="0.2">
      <c r="A83" s="225"/>
      <c r="B83" s="123"/>
      <c r="C83" s="123"/>
      <c r="D83" s="226"/>
      <c r="E83" s="187" t="s">
        <v>137</v>
      </c>
      <c r="F83" s="187"/>
      <c r="G83" s="187"/>
      <c r="H83" s="187"/>
      <c r="I83" s="219" t="s">
        <v>194</v>
      </c>
      <c r="J83" s="220"/>
      <c r="K83" s="220"/>
      <c r="L83" s="220"/>
      <c r="M83" s="220"/>
      <c r="N83" s="220"/>
      <c r="O83" s="220"/>
      <c r="P83" s="220"/>
      <c r="Q83" s="220"/>
      <c r="R83" s="220"/>
      <c r="S83" s="220"/>
      <c r="T83" s="220"/>
      <c r="U83" s="220"/>
      <c r="V83" s="220"/>
      <c r="W83" s="220"/>
      <c r="X83" s="220"/>
      <c r="Y83" s="220"/>
      <c r="Z83" s="220"/>
      <c r="AA83" s="220"/>
      <c r="AB83" s="220"/>
      <c r="AC83" s="220"/>
      <c r="AD83" s="220"/>
      <c r="AE83" s="220"/>
      <c r="AF83" s="220"/>
      <c r="AG83" s="220"/>
      <c r="AH83" s="220"/>
      <c r="AI83" s="221"/>
    </row>
    <row r="84" spans="1:35" s="50" customFormat="1" ht="10.5" customHeight="1" x14ac:dyDescent="0.2">
      <c r="A84" s="225"/>
      <c r="B84" s="123"/>
      <c r="C84" s="123"/>
      <c r="D84" s="226"/>
      <c r="E84" s="187" t="s">
        <v>138</v>
      </c>
      <c r="F84" s="187"/>
      <c r="G84" s="187"/>
      <c r="H84" s="187"/>
      <c r="I84" s="181" t="s">
        <v>52</v>
      </c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81"/>
      <c r="AF84" s="181"/>
      <c r="AG84" s="181"/>
      <c r="AH84" s="181"/>
      <c r="AI84" s="181"/>
    </row>
    <row r="85" spans="1:35" s="50" customFormat="1" ht="10.5" customHeight="1" x14ac:dyDescent="0.2">
      <c r="A85" s="225"/>
      <c r="B85" s="123"/>
      <c r="C85" s="123"/>
      <c r="D85" s="226"/>
      <c r="E85" s="187" t="s">
        <v>139</v>
      </c>
      <c r="F85" s="187"/>
      <c r="G85" s="187"/>
      <c r="H85" s="187"/>
      <c r="I85" s="181" t="s">
        <v>51</v>
      </c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81"/>
      <c r="AE85" s="181"/>
      <c r="AF85" s="181"/>
      <c r="AG85" s="181"/>
      <c r="AH85" s="181"/>
      <c r="AI85" s="181"/>
    </row>
    <row r="86" spans="1:35" s="50" customFormat="1" ht="10.5" customHeight="1" x14ac:dyDescent="0.2">
      <c r="A86" s="225"/>
      <c r="B86" s="123"/>
      <c r="C86" s="123"/>
      <c r="D86" s="226"/>
      <c r="E86" s="187" t="s">
        <v>140</v>
      </c>
      <c r="F86" s="187"/>
      <c r="G86" s="187"/>
      <c r="H86" s="187"/>
      <c r="I86" s="181" t="s">
        <v>50</v>
      </c>
      <c r="J86" s="181"/>
      <c r="K86" s="181"/>
      <c r="L86" s="181"/>
      <c r="M86" s="181"/>
      <c r="N86" s="181"/>
      <c r="O86" s="181"/>
      <c r="P86" s="181"/>
      <c r="Q86" s="181"/>
      <c r="R86" s="181"/>
      <c r="S86" s="181"/>
      <c r="T86" s="181"/>
      <c r="U86" s="181"/>
      <c r="V86" s="181"/>
      <c r="W86" s="181"/>
      <c r="X86" s="181"/>
      <c r="Y86" s="181"/>
      <c r="Z86" s="181"/>
      <c r="AA86" s="181"/>
      <c r="AB86" s="181"/>
      <c r="AC86" s="181"/>
      <c r="AD86" s="181"/>
      <c r="AE86" s="181"/>
      <c r="AF86" s="181"/>
      <c r="AG86" s="181"/>
      <c r="AH86" s="181"/>
      <c r="AI86" s="181"/>
    </row>
    <row r="87" spans="1:35" s="50" customFormat="1" ht="18" customHeight="1" x14ac:dyDescent="0.2">
      <c r="A87" s="227"/>
      <c r="B87" s="228"/>
      <c r="C87" s="228"/>
      <c r="D87" s="229"/>
      <c r="E87" s="187" t="s">
        <v>141</v>
      </c>
      <c r="F87" s="187"/>
      <c r="G87" s="187"/>
      <c r="H87" s="187"/>
      <c r="I87" s="184" t="s">
        <v>193</v>
      </c>
      <c r="J87" s="185"/>
      <c r="K87" s="185"/>
      <c r="L87" s="185"/>
      <c r="M87" s="185"/>
      <c r="N87" s="185"/>
      <c r="O87" s="185"/>
      <c r="P87" s="185"/>
      <c r="Q87" s="185"/>
      <c r="R87" s="185"/>
      <c r="S87" s="185"/>
      <c r="T87" s="185"/>
      <c r="U87" s="185"/>
      <c r="V87" s="185"/>
      <c r="W87" s="185"/>
      <c r="X87" s="185"/>
      <c r="Y87" s="185"/>
      <c r="Z87" s="185"/>
      <c r="AA87" s="185"/>
      <c r="AB87" s="185"/>
      <c r="AC87" s="185"/>
      <c r="AD87" s="185"/>
      <c r="AE87" s="185"/>
      <c r="AF87" s="185"/>
      <c r="AG87" s="185"/>
      <c r="AH87" s="185"/>
      <c r="AI87" s="186"/>
    </row>
    <row r="88" spans="1:35" s="50" customFormat="1" ht="10.5" customHeight="1" x14ac:dyDescent="0.2">
      <c r="A88" s="222">
        <v>2</v>
      </c>
      <c r="B88" s="223"/>
      <c r="C88" s="223"/>
      <c r="D88" s="224"/>
      <c r="E88" s="182" t="s">
        <v>142</v>
      </c>
      <c r="F88" s="182"/>
      <c r="G88" s="182"/>
      <c r="H88" s="182"/>
      <c r="I88" s="182"/>
      <c r="J88" s="182"/>
      <c r="K88" s="182"/>
      <c r="L88" s="182"/>
      <c r="M88" s="182"/>
      <c r="N88" s="182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</row>
    <row r="89" spans="1:35" s="50" customFormat="1" ht="20.25" customHeight="1" x14ac:dyDescent="0.2">
      <c r="A89" s="225"/>
      <c r="B89" s="123"/>
      <c r="C89" s="123"/>
      <c r="D89" s="226"/>
      <c r="E89" s="187" t="s">
        <v>137</v>
      </c>
      <c r="F89" s="187"/>
      <c r="G89" s="187"/>
      <c r="H89" s="187"/>
      <c r="I89" s="219" t="s">
        <v>194</v>
      </c>
      <c r="J89" s="220"/>
      <c r="K89" s="220"/>
      <c r="L89" s="220"/>
      <c r="M89" s="220"/>
      <c r="N89" s="220"/>
      <c r="O89" s="220"/>
      <c r="P89" s="220"/>
      <c r="Q89" s="220"/>
      <c r="R89" s="220"/>
      <c r="S89" s="220"/>
      <c r="T89" s="220"/>
      <c r="U89" s="220"/>
      <c r="V89" s="220"/>
      <c r="W89" s="220"/>
      <c r="X89" s="220"/>
      <c r="Y89" s="220"/>
      <c r="Z89" s="220"/>
      <c r="AA89" s="220"/>
      <c r="AB89" s="220"/>
      <c r="AC89" s="220"/>
      <c r="AD89" s="220"/>
      <c r="AE89" s="220"/>
      <c r="AF89" s="220"/>
      <c r="AG89" s="220"/>
      <c r="AH89" s="220"/>
      <c r="AI89" s="221"/>
    </row>
    <row r="90" spans="1:35" s="50" customFormat="1" ht="10.5" customHeight="1" x14ac:dyDescent="0.2">
      <c r="A90" s="225"/>
      <c r="B90" s="123"/>
      <c r="C90" s="123"/>
      <c r="D90" s="226"/>
      <c r="E90" s="187" t="s">
        <v>138</v>
      </c>
      <c r="F90" s="187"/>
      <c r="G90" s="187"/>
      <c r="H90" s="187"/>
      <c r="I90" s="181" t="s">
        <v>52</v>
      </c>
      <c r="J90" s="181"/>
      <c r="K90" s="181"/>
      <c r="L90" s="181"/>
      <c r="M90" s="181"/>
      <c r="N90" s="181"/>
      <c r="O90" s="181"/>
      <c r="P90" s="181"/>
      <c r="Q90" s="181"/>
      <c r="R90" s="181"/>
      <c r="S90" s="181"/>
      <c r="T90" s="181"/>
      <c r="U90" s="181"/>
      <c r="V90" s="181"/>
      <c r="W90" s="181"/>
      <c r="X90" s="181"/>
      <c r="Y90" s="181"/>
      <c r="Z90" s="181"/>
      <c r="AA90" s="181"/>
      <c r="AB90" s="181"/>
      <c r="AC90" s="181"/>
      <c r="AD90" s="181"/>
      <c r="AE90" s="181"/>
      <c r="AF90" s="181"/>
      <c r="AG90" s="181"/>
      <c r="AH90" s="181"/>
      <c r="AI90" s="181"/>
    </row>
    <row r="91" spans="1:35" s="50" customFormat="1" ht="10.5" customHeight="1" x14ac:dyDescent="0.2">
      <c r="A91" s="225"/>
      <c r="B91" s="123"/>
      <c r="C91" s="123"/>
      <c r="D91" s="226"/>
      <c r="E91" s="187" t="s">
        <v>139</v>
      </c>
      <c r="F91" s="187"/>
      <c r="G91" s="187"/>
      <c r="H91" s="187"/>
      <c r="I91" s="181" t="s">
        <v>51</v>
      </c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181"/>
      <c r="AE91" s="181"/>
      <c r="AF91" s="181"/>
      <c r="AG91" s="181"/>
      <c r="AH91" s="181"/>
      <c r="AI91" s="181"/>
    </row>
    <row r="92" spans="1:35" s="50" customFormat="1" ht="10.5" customHeight="1" x14ac:dyDescent="0.2">
      <c r="A92" s="225"/>
      <c r="B92" s="123"/>
      <c r="C92" s="123"/>
      <c r="D92" s="226"/>
      <c r="E92" s="187" t="s">
        <v>140</v>
      </c>
      <c r="F92" s="187"/>
      <c r="G92" s="187"/>
      <c r="H92" s="187"/>
      <c r="I92" s="181" t="s">
        <v>53</v>
      </c>
      <c r="J92" s="181"/>
      <c r="K92" s="181"/>
      <c r="L92" s="181"/>
      <c r="M92" s="181"/>
      <c r="N92" s="181"/>
      <c r="O92" s="181"/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81"/>
      <c r="AF92" s="181"/>
      <c r="AG92" s="181"/>
      <c r="AH92" s="181"/>
      <c r="AI92" s="181"/>
    </row>
    <row r="93" spans="1:35" s="50" customFormat="1" ht="18" customHeight="1" x14ac:dyDescent="0.2">
      <c r="A93" s="227"/>
      <c r="B93" s="228"/>
      <c r="C93" s="228"/>
      <c r="D93" s="229"/>
      <c r="E93" s="187" t="s">
        <v>141</v>
      </c>
      <c r="F93" s="187"/>
      <c r="G93" s="187"/>
      <c r="H93" s="187"/>
      <c r="I93" s="184" t="s">
        <v>193</v>
      </c>
      <c r="J93" s="185"/>
      <c r="K93" s="185"/>
      <c r="L93" s="185"/>
      <c r="M93" s="185"/>
      <c r="N93" s="185"/>
      <c r="O93" s="185"/>
      <c r="P93" s="185"/>
      <c r="Q93" s="185"/>
      <c r="R93" s="185"/>
      <c r="S93" s="185"/>
      <c r="T93" s="185"/>
      <c r="U93" s="185"/>
      <c r="V93" s="185"/>
      <c r="W93" s="185"/>
      <c r="X93" s="185"/>
      <c r="Y93" s="185"/>
      <c r="Z93" s="185"/>
      <c r="AA93" s="185"/>
      <c r="AB93" s="185"/>
      <c r="AC93" s="185"/>
      <c r="AD93" s="185"/>
      <c r="AE93" s="185"/>
      <c r="AF93" s="185"/>
      <c r="AG93" s="185"/>
      <c r="AH93" s="185"/>
      <c r="AI93" s="186"/>
    </row>
    <row r="94" spans="1:35" s="50" customFormat="1" ht="10.5" customHeight="1" x14ac:dyDescent="0.2">
      <c r="A94" s="222">
        <v>3</v>
      </c>
      <c r="B94" s="223"/>
      <c r="C94" s="223"/>
      <c r="D94" s="224"/>
      <c r="E94" s="182" t="s">
        <v>143</v>
      </c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</row>
    <row r="95" spans="1:35" s="50" customFormat="1" ht="10.5" customHeight="1" x14ac:dyDescent="0.2">
      <c r="A95" s="225"/>
      <c r="B95" s="123"/>
      <c r="C95" s="123"/>
      <c r="D95" s="226"/>
      <c r="E95" s="187" t="s">
        <v>144</v>
      </c>
      <c r="F95" s="187"/>
      <c r="G95" s="187"/>
      <c r="H95" s="187"/>
      <c r="I95" s="181" t="s">
        <v>195</v>
      </c>
      <c r="J95" s="181"/>
      <c r="K95" s="181"/>
      <c r="L95" s="181"/>
      <c r="M95" s="181"/>
      <c r="N95" s="181"/>
      <c r="O95" s="181"/>
      <c r="P95" s="181"/>
      <c r="Q95" s="181"/>
      <c r="R95" s="181"/>
      <c r="S95" s="181"/>
      <c r="T95" s="181"/>
      <c r="U95" s="181"/>
      <c r="V95" s="181"/>
      <c r="W95" s="181"/>
      <c r="X95" s="181"/>
      <c r="Y95" s="181"/>
      <c r="Z95" s="181"/>
      <c r="AA95" s="181"/>
      <c r="AB95" s="181"/>
      <c r="AC95" s="181"/>
      <c r="AD95" s="181"/>
      <c r="AE95" s="181"/>
      <c r="AF95" s="181"/>
      <c r="AG95" s="181"/>
      <c r="AH95" s="181"/>
      <c r="AI95" s="181"/>
    </row>
    <row r="96" spans="1:35" s="50" customFormat="1" ht="10.5" customHeight="1" x14ac:dyDescent="0.2">
      <c r="A96" s="225"/>
      <c r="B96" s="123"/>
      <c r="C96" s="123"/>
      <c r="D96" s="226"/>
      <c r="E96" s="187" t="s">
        <v>145</v>
      </c>
      <c r="F96" s="187"/>
      <c r="G96" s="187"/>
      <c r="H96" s="187"/>
      <c r="I96" s="181" t="s">
        <v>58</v>
      </c>
      <c r="J96" s="181"/>
      <c r="K96" s="181"/>
      <c r="L96" s="181"/>
      <c r="M96" s="181"/>
      <c r="N96" s="181"/>
      <c r="O96" s="181"/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81"/>
      <c r="AF96" s="181"/>
      <c r="AG96" s="181"/>
      <c r="AH96" s="181"/>
      <c r="AI96" s="181"/>
    </row>
    <row r="97" spans="1:35" s="50" customFormat="1" ht="10.5" customHeight="1" x14ac:dyDescent="0.2">
      <c r="A97" s="227"/>
      <c r="B97" s="228"/>
      <c r="C97" s="228"/>
      <c r="D97" s="229"/>
      <c r="E97" s="187" t="s">
        <v>146</v>
      </c>
      <c r="F97" s="187"/>
      <c r="G97" s="187"/>
      <c r="H97" s="187"/>
      <c r="I97" s="181" t="s">
        <v>59</v>
      </c>
      <c r="J97" s="181"/>
      <c r="K97" s="181"/>
      <c r="L97" s="181"/>
      <c r="M97" s="181"/>
      <c r="N97" s="181"/>
      <c r="O97" s="181"/>
      <c r="P97" s="181"/>
      <c r="Q97" s="181"/>
      <c r="R97" s="181"/>
      <c r="S97" s="181"/>
      <c r="T97" s="181"/>
      <c r="U97" s="181"/>
      <c r="V97" s="181"/>
      <c r="W97" s="181"/>
      <c r="X97" s="181"/>
      <c r="Y97" s="181"/>
      <c r="Z97" s="181"/>
      <c r="AA97" s="181"/>
      <c r="AB97" s="181"/>
      <c r="AC97" s="181"/>
      <c r="AD97" s="181"/>
      <c r="AE97" s="181"/>
      <c r="AF97" s="181"/>
      <c r="AG97" s="181"/>
      <c r="AH97" s="181"/>
      <c r="AI97" s="181"/>
    </row>
    <row r="98" spans="1:35" s="50" customFormat="1" ht="10.5" customHeight="1" x14ac:dyDescent="0.2">
      <c r="A98" s="222">
        <v>4</v>
      </c>
      <c r="B98" s="223"/>
      <c r="C98" s="223"/>
      <c r="D98" s="224"/>
      <c r="E98" s="182" t="s">
        <v>147</v>
      </c>
      <c r="F98" s="182"/>
      <c r="G98" s="182"/>
      <c r="H98" s="182"/>
      <c r="I98" s="182"/>
      <c r="J98" s="182"/>
      <c r="K98" s="182"/>
      <c r="L98" s="182"/>
      <c r="M98" s="182"/>
      <c r="N98" s="182"/>
      <c r="O98" s="182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</row>
    <row r="99" spans="1:35" s="50" customFormat="1" ht="10.5" customHeight="1" x14ac:dyDescent="0.2">
      <c r="A99" s="225"/>
      <c r="B99" s="123"/>
      <c r="C99" s="123"/>
      <c r="D99" s="226"/>
      <c r="E99" s="187" t="s">
        <v>149</v>
      </c>
      <c r="F99" s="187"/>
      <c r="G99" s="187"/>
      <c r="H99" s="187"/>
      <c r="I99" s="188" t="s">
        <v>148</v>
      </c>
      <c r="J99" s="188"/>
      <c r="K99" s="188"/>
      <c r="L99" s="188"/>
      <c r="M99" s="188"/>
      <c r="N99" s="188"/>
      <c r="O99" s="188"/>
      <c r="P99" s="188"/>
      <c r="Q99" s="188"/>
      <c r="R99" s="188"/>
      <c r="S99" s="188"/>
      <c r="T99" s="188"/>
      <c r="U99" s="188"/>
      <c r="V99" s="188"/>
      <c r="W99" s="188"/>
      <c r="X99" s="188"/>
      <c r="Y99" s="188"/>
      <c r="Z99" s="188"/>
      <c r="AA99" s="188"/>
      <c r="AB99" s="188"/>
      <c r="AC99" s="188"/>
      <c r="AD99" s="188"/>
      <c r="AE99" s="188"/>
      <c r="AF99" s="188"/>
      <c r="AG99" s="188"/>
      <c r="AH99" s="188"/>
      <c r="AI99" s="188"/>
    </row>
    <row r="100" spans="1:35" s="50" customFormat="1" ht="10.5" customHeight="1" x14ac:dyDescent="0.2">
      <c r="A100" s="225"/>
      <c r="B100" s="123"/>
      <c r="C100" s="123"/>
      <c r="D100" s="226"/>
      <c r="E100" s="187"/>
      <c r="F100" s="187"/>
      <c r="G100" s="187"/>
      <c r="H100" s="187"/>
      <c r="I100" s="188"/>
      <c r="J100" s="188"/>
      <c r="K100" s="188"/>
      <c r="L100" s="188"/>
      <c r="M100" s="188"/>
      <c r="N100" s="188"/>
      <c r="O100" s="188"/>
      <c r="P100" s="188"/>
      <c r="Q100" s="188"/>
      <c r="R100" s="188"/>
      <c r="S100" s="188"/>
      <c r="T100" s="188"/>
      <c r="U100" s="188"/>
      <c r="V100" s="188"/>
      <c r="W100" s="188"/>
      <c r="X100" s="188"/>
      <c r="Y100" s="188"/>
      <c r="Z100" s="188"/>
      <c r="AA100" s="188"/>
      <c r="AB100" s="188"/>
      <c r="AC100" s="188"/>
      <c r="AD100" s="188"/>
      <c r="AE100" s="188"/>
      <c r="AF100" s="188"/>
      <c r="AG100" s="188"/>
      <c r="AH100" s="188"/>
      <c r="AI100" s="188"/>
    </row>
    <row r="101" spans="1:35" s="50" customFormat="1" ht="10.5" customHeight="1" x14ac:dyDescent="0.2">
      <c r="A101" s="225"/>
      <c r="B101" s="123"/>
      <c r="C101" s="123"/>
      <c r="D101" s="226"/>
      <c r="E101" s="187" t="s">
        <v>150</v>
      </c>
      <c r="F101" s="187"/>
      <c r="G101" s="187"/>
      <c r="H101" s="187"/>
      <c r="I101" s="181" t="s">
        <v>16</v>
      </c>
      <c r="J101" s="181"/>
      <c r="K101" s="181"/>
      <c r="L101" s="181"/>
      <c r="M101" s="181"/>
      <c r="N101" s="181"/>
      <c r="O101" s="181"/>
      <c r="P101" s="181"/>
      <c r="Q101" s="181"/>
      <c r="R101" s="181"/>
      <c r="S101" s="181"/>
      <c r="T101" s="181"/>
      <c r="U101" s="181"/>
      <c r="V101" s="181"/>
      <c r="W101" s="181"/>
      <c r="X101" s="181"/>
      <c r="Y101" s="181"/>
      <c r="Z101" s="181"/>
      <c r="AA101" s="181"/>
      <c r="AB101" s="181"/>
      <c r="AC101" s="181"/>
      <c r="AD101" s="181"/>
      <c r="AE101" s="181"/>
      <c r="AF101" s="181"/>
      <c r="AG101" s="181"/>
      <c r="AH101" s="181"/>
      <c r="AI101" s="181"/>
    </row>
    <row r="102" spans="1:35" s="50" customFormat="1" ht="10.5" customHeight="1" x14ac:dyDescent="0.2">
      <c r="A102" s="225"/>
      <c r="B102" s="123"/>
      <c r="C102" s="123"/>
      <c r="D102" s="226"/>
      <c r="E102" s="187" t="s">
        <v>151</v>
      </c>
      <c r="F102" s="187"/>
      <c r="G102" s="187"/>
      <c r="H102" s="187"/>
      <c r="I102" s="181" t="s">
        <v>18</v>
      </c>
      <c r="J102" s="181"/>
      <c r="K102" s="181"/>
      <c r="L102" s="181"/>
      <c r="M102" s="181"/>
      <c r="N102" s="181"/>
      <c r="O102" s="181"/>
      <c r="P102" s="181"/>
      <c r="Q102" s="181"/>
      <c r="R102" s="181"/>
      <c r="S102" s="181"/>
      <c r="T102" s="181"/>
      <c r="U102" s="181"/>
      <c r="V102" s="181"/>
      <c r="W102" s="181"/>
      <c r="X102" s="181"/>
      <c r="Y102" s="181"/>
      <c r="Z102" s="181"/>
      <c r="AA102" s="181"/>
      <c r="AB102" s="181"/>
      <c r="AC102" s="181"/>
      <c r="AD102" s="181"/>
      <c r="AE102" s="181"/>
      <c r="AF102" s="181"/>
      <c r="AG102" s="181"/>
      <c r="AH102" s="181"/>
      <c r="AI102" s="181"/>
    </row>
    <row r="103" spans="1:35" s="50" customFormat="1" ht="10.5" customHeight="1" x14ac:dyDescent="0.2">
      <c r="A103" s="225"/>
      <c r="B103" s="123"/>
      <c r="C103" s="123"/>
      <c r="D103" s="226"/>
      <c r="E103" s="187" t="s">
        <v>152</v>
      </c>
      <c r="F103" s="187"/>
      <c r="G103" s="187"/>
      <c r="H103" s="187"/>
      <c r="I103" s="181" t="s">
        <v>19</v>
      </c>
      <c r="J103" s="181"/>
      <c r="K103" s="181"/>
      <c r="L103" s="181"/>
      <c r="M103" s="181"/>
      <c r="N103" s="181"/>
      <c r="O103" s="181"/>
      <c r="P103" s="181"/>
      <c r="Q103" s="181"/>
      <c r="R103" s="181"/>
      <c r="S103" s="181"/>
      <c r="T103" s="181"/>
      <c r="U103" s="181"/>
      <c r="V103" s="181"/>
      <c r="W103" s="181"/>
      <c r="X103" s="181"/>
      <c r="Y103" s="181"/>
      <c r="Z103" s="181"/>
      <c r="AA103" s="181"/>
      <c r="AB103" s="181"/>
      <c r="AC103" s="181"/>
      <c r="AD103" s="181"/>
      <c r="AE103" s="181"/>
      <c r="AF103" s="181"/>
      <c r="AG103" s="181"/>
      <c r="AH103" s="181"/>
      <c r="AI103" s="181"/>
    </row>
    <row r="104" spans="1:35" s="50" customFormat="1" ht="10.5" customHeight="1" x14ac:dyDescent="0.2">
      <c r="A104" s="227"/>
      <c r="B104" s="228"/>
      <c r="C104" s="228"/>
      <c r="D104" s="229"/>
      <c r="E104" s="187" t="s">
        <v>141</v>
      </c>
      <c r="F104" s="187"/>
      <c r="G104" s="187"/>
      <c r="H104" s="187"/>
      <c r="I104" s="181" t="s">
        <v>193</v>
      </c>
      <c r="J104" s="181"/>
      <c r="K104" s="181"/>
      <c r="L104" s="181"/>
      <c r="M104" s="181"/>
      <c r="N104" s="181"/>
      <c r="O104" s="181"/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81"/>
      <c r="AF104" s="181"/>
      <c r="AG104" s="181"/>
      <c r="AH104" s="181"/>
      <c r="AI104" s="181"/>
    </row>
    <row r="105" spans="1:35" s="50" customFormat="1" ht="10.5" customHeight="1" x14ac:dyDescent="0.2">
      <c r="A105" s="222">
        <v>5</v>
      </c>
      <c r="B105" s="223"/>
      <c r="C105" s="223"/>
      <c r="D105" s="224"/>
      <c r="E105" s="182" t="s">
        <v>153</v>
      </c>
      <c r="F105" s="182"/>
      <c r="G105" s="182"/>
      <c r="H105" s="182"/>
      <c r="I105" s="182"/>
      <c r="J105" s="182"/>
      <c r="K105" s="182"/>
      <c r="L105" s="182"/>
      <c r="M105" s="182"/>
      <c r="N105" s="182"/>
      <c r="O105" s="182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</row>
    <row r="106" spans="1:35" s="50" customFormat="1" ht="10.5" customHeight="1" x14ac:dyDescent="0.2">
      <c r="A106" s="225"/>
      <c r="B106" s="123"/>
      <c r="C106" s="123"/>
      <c r="D106" s="226"/>
      <c r="E106" s="187" t="s">
        <v>154</v>
      </c>
      <c r="F106" s="187"/>
      <c r="G106" s="187"/>
      <c r="H106" s="187"/>
      <c r="I106" s="181" t="s">
        <v>155</v>
      </c>
      <c r="J106" s="181"/>
      <c r="K106" s="181"/>
      <c r="L106" s="181"/>
      <c r="M106" s="181"/>
      <c r="N106" s="181"/>
      <c r="O106" s="181"/>
      <c r="P106" s="181"/>
      <c r="Q106" s="181"/>
      <c r="R106" s="181"/>
      <c r="S106" s="181"/>
      <c r="T106" s="181"/>
      <c r="U106" s="181"/>
      <c r="V106" s="181"/>
      <c r="W106" s="181"/>
      <c r="X106" s="181"/>
      <c r="Y106" s="181"/>
      <c r="Z106" s="181"/>
      <c r="AA106" s="181"/>
      <c r="AB106" s="181"/>
      <c r="AC106" s="181"/>
      <c r="AD106" s="181"/>
      <c r="AE106" s="181"/>
      <c r="AF106" s="181"/>
      <c r="AG106" s="181"/>
      <c r="AH106" s="181"/>
      <c r="AI106" s="181"/>
    </row>
    <row r="107" spans="1:35" s="50" customFormat="1" ht="10.5" customHeight="1" x14ac:dyDescent="0.2">
      <c r="A107" s="227"/>
      <c r="B107" s="228"/>
      <c r="C107" s="228"/>
      <c r="D107" s="229"/>
      <c r="E107" s="187" t="s">
        <v>156</v>
      </c>
      <c r="F107" s="187"/>
      <c r="G107" s="187"/>
      <c r="H107" s="187"/>
      <c r="I107" s="181" t="s">
        <v>196</v>
      </c>
      <c r="J107" s="181"/>
      <c r="K107" s="181"/>
      <c r="L107" s="181"/>
      <c r="M107" s="181"/>
      <c r="N107" s="181"/>
      <c r="O107" s="181"/>
      <c r="P107" s="181"/>
      <c r="Q107" s="181"/>
      <c r="R107" s="181"/>
      <c r="S107" s="181"/>
      <c r="T107" s="181"/>
      <c r="U107" s="181"/>
      <c r="V107" s="181"/>
      <c r="W107" s="181"/>
      <c r="X107" s="181"/>
      <c r="Y107" s="181"/>
      <c r="Z107" s="181"/>
      <c r="AA107" s="181"/>
      <c r="AB107" s="181"/>
      <c r="AC107" s="181"/>
      <c r="AD107" s="181"/>
      <c r="AE107" s="181"/>
      <c r="AF107" s="181"/>
      <c r="AG107" s="181"/>
      <c r="AH107" s="181"/>
      <c r="AI107" s="181"/>
    </row>
    <row r="108" spans="1:35" s="50" customFormat="1" ht="10.5" customHeight="1" x14ac:dyDescent="0.2">
      <c r="A108" s="222">
        <v>6</v>
      </c>
      <c r="B108" s="223"/>
      <c r="C108" s="223"/>
      <c r="D108" s="224"/>
      <c r="E108" s="182" t="s">
        <v>157</v>
      </c>
      <c r="F108" s="182"/>
      <c r="G108" s="182"/>
      <c r="H108" s="182"/>
      <c r="I108" s="182"/>
      <c r="J108" s="182"/>
      <c r="K108" s="182"/>
      <c r="L108" s="182"/>
      <c r="M108" s="182"/>
      <c r="N108" s="182"/>
      <c r="O108" s="182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</row>
    <row r="109" spans="1:35" s="50" customFormat="1" ht="10.5" customHeight="1" x14ac:dyDescent="0.2">
      <c r="A109" s="225"/>
      <c r="B109" s="123"/>
      <c r="C109" s="123"/>
      <c r="D109" s="226"/>
      <c r="E109" s="187" t="s">
        <v>158</v>
      </c>
      <c r="F109" s="187"/>
      <c r="G109" s="187"/>
      <c r="H109" s="187"/>
      <c r="I109" s="181" t="s">
        <v>197</v>
      </c>
      <c r="J109" s="181"/>
      <c r="K109" s="181"/>
      <c r="L109" s="181"/>
      <c r="M109" s="181"/>
      <c r="N109" s="181"/>
      <c r="O109" s="181"/>
      <c r="P109" s="181"/>
      <c r="Q109" s="181"/>
      <c r="R109" s="181"/>
      <c r="S109" s="181"/>
      <c r="T109" s="181"/>
      <c r="U109" s="181"/>
      <c r="V109" s="181"/>
      <c r="W109" s="181"/>
      <c r="X109" s="181"/>
      <c r="Y109" s="181"/>
      <c r="Z109" s="181"/>
      <c r="AA109" s="181"/>
      <c r="AB109" s="181"/>
      <c r="AC109" s="181"/>
      <c r="AD109" s="181"/>
      <c r="AE109" s="181"/>
      <c r="AF109" s="181"/>
      <c r="AG109" s="181"/>
      <c r="AH109" s="181"/>
      <c r="AI109" s="181"/>
    </row>
    <row r="110" spans="1:35" s="50" customFormat="1" ht="10.5" customHeight="1" x14ac:dyDescent="0.2">
      <c r="A110" s="227"/>
      <c r="B110" s="228"/>
      <c r="C110" s="228"/>
      <c r="D110" s="229"/>
      <c r="E110" s="187" t="s">
        <v>159</v>
      </c>
      <c r="F110" s="187"/>
      <c r="G110" s="187"/>
      <c r="H110" s="187"/>
      <c r="I110" s="181" t="s">
        <v>160</v>
      </c>
      <c r="J110" s="181"/>
      <c r="K110" s="181"/>
      <c r="L110" s="181"/>
      <c r="M110" s="181"/>
      <c r="N110" s="181"/>
      <c r="O110" s="181"/>
      <c r="P110" s="181"/>
      <c r="Q110" s="181"/>
      <c r="R110" s="181"/>
      <c r="S110" s="181"/>
      <c r="T110" s="181"/>
      <c r="U110" s="181"/>
      <c r="V110" s="181"/>
      <c r="W110" s="181"/>
      <c r="X110" s="181"/>
      <c r="Y110" s="181"/>
      <c r="Z110" s="181"/>
      <c r="AA110" s="181"/>
      <c r="AB110" s="181"/>
      <c r="AC110" s="181"/>
      <c r="AD110" s="181"/>
      <c r="AE110" s="181"/>
      <c r="AF110" s="181"/>
      <c r="AG110" s="181"/>
      <c r="AH110" s="181"/>
      <c r="AI110" s="181"/>
    </row>
    <row r="111" spans="1:35" s="50" customFormat="1" ht="10.5" customHeight="1" x14ac:dyDescent="0.2">
      <c r="A111" s="222">
        <v>7</v>
      </c>
      <c r="B111" s="223"/>
      <c r="C111" s="223"/>
      <c r="D111" s="224"/>
      <c r="E111" s="182" t="s">
        <v>161</v>
      </c>
      <c r="F111" s="182"/>
      <c r="G111" s="182"/>
      <c r="H111" s="182"/>
      <c r="I111" s="182"/>
      <c r="J111" s="182"/>
      <c r="K111" s="182"/>
      <c r="L111" s="182"/>
      <c r="M111" s="182"/>
      <c r="N111" s="182"/>
      <c r="O111" s="182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</row>
    <row r="112" spans="1:35" s="50" customFormat="1" ht="10.5" customHeight="1" x14ac:dyDescent="0.2">
      <c r="A112" s="225"/>
      <c r="B112" s="123"/>
      <c r="C112" s="123"/>
      <c r="D112" s="226"/>
      <c r="E112" s="187" t="s">
        <v>162</v>
      </c>
      <c r="F112" s="187"/>
      <c r="G112" s="187"/>
      <c r="H112" s="187"/>
      <c r="I112" s="181" t="s">
        <v>207</v>
      </c>
      <c r="J112" s="181"/>
      <c r="K112" s="181"/>
      <c r="L112" s="181"/>
      <c r="M112" s="181"/>
      <c r="N112" s="181"/>
      <c r="O112" s="181"/>
      <c r="P112" s="181"/>
      <c r="Q112" s="181"/>
      <c r="R112" s="181"/>
      <c r="S112" s="181"/>
      <c r="T112" s="181"/>
      <c r="U112" s="181"/>
      <c r="V112" s="181"/>
      <c r="W112" s="181"/>
      <c r="X112" s="181"/>
      <c r="Y112" s="181"/>
      <c r="Z112" s="181"/>
      <c r="AA112" s="181"/>
      <c r="AB112" s="181"/>
      <c r="AC112" s="181"/>
      <c r="AD112" s="181"/>
      <c r="AE112" s="181"/>
      <c r="AF112" s="181"/>
      <c r="AG112" s="181"/>
      <c r="AH112" s="181"/>
      <c r="AI112" s="181"/>
    </row>
    <row r="113" spans="1:35" s="50" customFormat="1" ht="10.5" customHeight="1" x14ac:dyDescent="0.2">
      <c r="A113" s="225"/>
      <c r="B113" s="123"/>
      <c r="C113" s="123"/>
      <c r="D113" s="226"/>
      <c r="E113" s="187" t="s">
        <v>163</v>
      </c>
      <c r="F113" s="187"/>
      <c r="G113" s="187"/>
      <c r="H113" s="187"/>
      <c r="I113" s="181" t="s">
        <v>164</v>
      </c>
      <c r="J113" s="181"/>
      <c r="K113" s="181"/>
      <c r="L113" s="181"/>
      <c r="M113" s="181"/>
      <c r="N113" s="181"/>
      <c r="O113" s="181"/>
      <c r="P113" s="181"/>
      <c r="Q113" s="181"/>
      <c r="R113" s="181"/>
      <c r="S113" s="181"/>
      <c r="T113" s="181"/>
      <c r="U113" s="181"/>
      <c r="V113" s="181"/>
      <c r="W113" s="181"/>
      <c r="X113" s="181"/>
      <c r="Y113" s="181"/>
      <c r="Z113" s="181"/>
      <c r="AA113" s="181"/>
      <c r="AB113" s="181"/>
      <c r="AC113" s="181"/>
      <c r="AD113" s="181"/>
      <c r="AE113" s="181"/>
      <c r="AF113" s="181"/>
      <c r="AG113" s="181"/>
      <c r="AH113" s="181"/>
      <c r="AI113" s="181"/>
    </row>
    <row r="114" spans="1:35" s="50" customFormat="1" ht="10.5" customHeight="1" x14ac:dyDescent="0.2">
      <c r="A114" s="225"/>
      <c r="B114" s="123"/>
      <c r="C114" s="123"/>
      <c r="D114" s="226"/>
      <c r="E114" s="187" t="s">
        <v>156</v>
      </c>
      <c r="F114" s="187"/>
      <c r="G114" s="187"/>
      <c r="H114" s="187"/>
      <c r="I114" s="181" t="s">
        <v>66</v>
      </c>
      <c r="J114" s="181"/>
      <c r="K114" s="181"/>
      <c r="L114" s="181"/>
      <c r="M114" s="181"/>
      <c r="N114" s="181"/>
      <c r="O114" s="181"/>
      <c r="P114" s="181"/>
      <c r="Q114" s="181"/>
      <c r="R114" s="181"/>
      <c r="S114" s="181"/>
      <c r="T114" s="181"/>
      <c r="U114" s="181"/>
      <c r="V114" s="181"/>
      <c r="W114" s="181"/>
      <c r="X114" s="181"/>
      <c r="Y114" s="181"/>
      <c r="Z114" s="181"/>
      <c r="AA114" s="181"/>
      <c r="AB114" s="181"/>
      <c r="AC114" s="181"/>
      <c r="AD114" s="181"/>
      <c r="AE114" s="181"/>
      <c r="AF114" s="181"/>
      <c r="AG114" s="181"/>
      <c r="AH114" s="181"/>
      <c r="AI114" s="181"/>
    </row>
    <row r="115" spans="1:35" s="50" customFormat="1" ht="10.5" customHeight="1" x14ac:dyDescent="0.2">
      <c r="A115" s="227"/>
      <c r="B115" s="228"/>
      <c r="C115" s="228"/>
      <c r="D115" s="229"/>
      <c r="E115" s="187" t="s">
        <v>141</v>
      </c>
      <c r="F115" s="187"/>
      <c r="G115" s="187"/>
      <c r="H115" s="187"/>
      <c r="I115" s="181" t="s">
        <v>193</v>
      </c>
      <c r="J115" s="181"/>
      <c r="K115" s="181"/>
      <c r="L115" s="181"/>
      <c r="M115" s="181"/>
      <c r="N115" s="181"/>
      <c r="O115" s="181"/>
      <c r="P115" s="181"/>
      <c r="Q115" s="181"/>
      <c r="R115" s="181"/>
      <c r="S115" s="181"/>
      <c r="T115" s="181"/>
      <c r="U115" s="181"/>
      <c r="V115" s="181"/>
      <c r="W115" s="181"/>
      <c r="X115" s="181"/>
      <c r="Y115" s="181"/>
      <c r="Z115" s="181"/>
      <c r="AA115" s="181"/>
      <c r="AB115" s="181"/>
      <c r="AC115" s="181"/>
      <c r="AD115" s="181"/>
      <c r="AE115" s="181"/>
      <c r="AF115" s="181"/>
      <c r="AG115" s="181"/>
      <c r="AH115" s="181"/>
      <c r="AI115" s="181"/>
    </row>
    <row r="116" spans="1:35" s="50" customFormat="1" ht="10.5" customHeight="1" x14ac:dyDescent="0.2">
      <c r="A116" s="222">
        <v>8</v>
      </c>
      <c r="B116" s="223"/>
      <c r="C116" s="223"/>
      <c r="D116" s="224"/>
      <c r="E116" s="182" t="s">
        <v>165</v>
      </c>
      <c r="F116" s="182"/>
      <c r="G116" s="182"/>
      <c r="H116" s="182"/>
      <c r="I116" s="182"/>
      <c r="J116" s="182"/>
      <c r="K116" s="182"/>
      <c r="L116" s="182"/>
      <c r="M116" s="182"/>
      <c r="N116" s="182"/>
      <c r="O116" s="182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</row>
    <row r="117" spans="1:35" s="50" customFormat="1" ht="10.5" customHeight="1" x14ac:dyDescent="0.2">
      <c r="A117" s="225"/>
      <c r="B117" s="123"/>
      <c r="C117" s="123"/>
      <c r="D117" s="226"/>
      <c r="E117" s="187" t="s">
        <v>166</v>
      </c>
      <c r="F117" s="187"/>
      <c r="G117" s="187"/>
      <c r="H117" s="187"/>
      <c r="I117" s="181" t="s">
        <v>198</v>
      </c>
      <c r="J117" s="181"/>
      <c r="K117" s="181"/>
      <c r="L117" s="181"/>
      <c r="M117" s="181"/>
      <c r="N117" s="181"/>
      <c r="O117" s="181"/>
      <c r="P117" s="181"/>
      <c r="Q117" s="181"/>
      <c r="R117" s="181"/>
      <c r="S117" s="181"/>
      <c r="T117" s="181"/>
      <c r="U117" s="181"/>
      <c r="V117" s="181"/>
      <c r="W117" s="181"/>
      <c r="X117" s="181"/>
      <c r="Y117" s="181"/>
      <c r="Z117" s="181"/>
      <c r="AA117" s="181"/>
      <c r="AB117" s="181"/>
      <c r="AC117" s="181"/>
      <c r="AD117" s="181"/>
      <c r="AE117" s="181"/>
      <c r="AF117" s="181"/>
      <c r="AG117" s="181"/>
      <c r="AH117" s="181"/>
      <c r="AI117" s="181"/>
    </row>
    <row r="118" spans="1:35" s="50" customFormat="1" ht="10.5" customHeight="1" x14ac:dyDescent="0.2">
      <c r="A118" s="225"/>
      <c r="B118" s="123"/>
      <c r="C118" s="123"/>
      <c r="D118" s="226"/>
      <c r="E118" s="187" t="s">
        <v>167</v>
      </c>
      <c r="F118" s="187"/>
      <c r="G118" s="187"/>
      <c r="H118" s="187"/>
      <c r="I118" s="181" t="s">
        <v>70</v>
      </c>
      <c r="J118" s="181"/>
      <c r="K118" s="181"/>
      <c r="L118" s="181"/>
      <c r="M118" s="181"/>
      <c r="N118" s="181"/>
      <c r="O118" s="181"/>
      <c r="P118" s="181"/>
      <c r="Q118" s="181"/>
      <c r="R118" s="181"/>
      <c r="S118" s="181"/>
      <c r="T118" s="181"/>
      <c r="U118" s="181"/>
      <c r="V118" s="181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</row>
    <row r="119" spans="1:35" s="50" customFormat="1" ht="10.5" customHeight="1" x14ac:dyDescent="0.2">
      <c r="A119" s="225"/>
      <c r="B119" s="123"/>
      <c r="C119" s="123"/>
      <c r="D119" s="226"/>
      <c r="E119" s="187" t="s">
        <v>138</v>
      </c>
      <c r="F119" s="187"/>
      <c r="G119" s="187"/>
      <c r="H119" s="187"/>
      <c r="I119" s="181" t="s">
        <v>71</v>
      </c>
      <c r="J119" s="181"/>
      <c r="K119" s="181"/>
      <c r="L119" s="181"/>
      <c r="M119" s="181"/>
      <c r="N119" s="181"/>
      <c r="O119" s="181"/>
      <c r="P119" s="181"/>
      <c r="Q119" s="181"/>
      <c r="R119" s="181"/>
      <c r="S119" s="181"/>
      <c r="T119" s="181"/>
      <c r="U119" s="181"/>
      <c r="V119" s="181"/>
      <c r="W119" s="181"/>
      <c r="X119" s="181"/>
      <c r="Y119" s="181"/>
      <c r="Z119" s="181"/>
      <c r="AA119" s="181"/>
      <c r="AB119" s="181"/>
      <c r="AC119" s="181"/>
      <c r="AD119" s="181"/>
      <c r="AE119" s="181"/>
      <c r="AF119" s="181"/>
      <c r="AG119" s="181"/>
      <c r="AH119" s="181"/>
      <c r="AI119" s="181"/>
    </row>
    <row r="120" spans="1:35" s="50" customFormat="1" ht="10.5" customHeight="1" x14ac:dyDescent="0.2">
      <c r="A120" s="227"/>
      <c r="B120" s="228"/>
      <c r="C120" s="228"/>
      <c r="D120" s="229"/>
      <c r="E120" s="187" t="s">
        <v>141</v>
      </c>
      <c r="F120" s="187"/>
      <c r="G120" s="187"/>
      <c r="H120" s="187"/>
      <c r="I120" s="181" t="s">
        <v>193</v>
      </c>
      <c r="J120" s="181"/>
      <c r="K120" s="181"/>
      <c r="L120" s="181"/>
      <c r="M120" s="181"/>
      <c r="N120" s="181"/>
      <c r="O120" s="181"/>
      <c r="P120" s="181"/>
      <c r="Q120" s="181"/>
      <c r="R120" s="181"/>
      <c r="S120" s="181"/>
      <c r="T120" s="181"/>
      <c r="U120" s="181"/>
      <c r="V120" s="181"/>
      <c r="W120" s="181"/>
      <c r="X120" s="181"/>
      <c r="Y120" s="181"/>
      <c r="Z120" s="181"/>
      <c r="AA120" s="181"/>
      <c r="AB120" s="181"/>
      <c r="AC120" s="181"/>
      <c r="AD120" s="181"/>
      <c r="AE120" s="181"/>
      <c r="AF120" s="181"/>
      <c r="AG120" s="181"/>
      <c r="AH120" s="181"/>
      <c r="AI120" s="181"/>
    </row>
    <row r="121" spans="1:35" s="50" customFormat="1" ht="10.5" customHeight="1" x14ac:dyDescent="0.2">
      <c r="A121" s="222">
        <v>9</v>
      </c>
      <c r="B121" s="223"/>
      <c r="C121" s="223"/>
      <c r="D121" s="224"/>
      <c r="E121" s="182" t="s">
        <v>72</v>
      </c>
      <c r="F121" s="182"/>
      <c r="G121" s="182"/>
      <c r="H121" s="182"/>
      <c r="I121" s="182"/>
      <c r="J121" s="182"/>
      <c r="K121" s="182"/>
      <c r="L121" s="182"/>
      <c r="M121" s="182"/>
      <c r="N121" s="182"/>
      <c r="O121" s="182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</row>
    <row r="122" spans="1:35" s="50" customFormat="1" ht="10.5" customHeight="1" x14ac:dyDescent="0.2">
      <c r="A122" s="225"/>
      <c r="B122" s="123"/>
      <c r="C122" s="123"/>
      <c r="D122" s="226"/>
      <c r="E122" s="187" t="s">
        <v>168</v>
      </c>
      <c r="F122" s="187"/>
      <c r="G122" s="187"/>
      <c r="H122" s="187"/>
      <c r="I122" s="181" t="s">
        <v>199</v>
      </c>
      <c r="J122" s="181"/>
      <c r="K122" s="181"/>
      <c r="L122" s="181"/>
      <c r="M122" s="181"/>
      <c r="N122" s="181"/>
      <c r="O122" s="181"/>
      <c r="P122" s="181"/>
      <c r="Q122" s="181"/>
      <c r="R122" s="181"/>
      <c r="S122" s="181"/>
      <c r="T122" s="181"/>
      <c r="U122" s="181"/>
      <c r="V122" s="181"/>
      <c r="W122" s="181"/>
      <c r="X122" s="181"/>
      <c r="Y122" s="181"/>
      <c r="Z122" s="181"/>
      <c r="AA122" s="181"/>
      <c r="AB122" s="181"/>
      <c r="AC122" s="181"/>
      <c r="AD122" s="181"/>
      <c r="AE122" s="181"/>
      <c r="AF122" s="181"/>
      <c r="AG122" s="181"/>
      <c r="AH122" s="181"/>
      <c r="AI122" s="181"/>
    </row>
    <row r="123" spans="1:35" s="50" customFormat="1" ht="10.5" customHeight="1" x14ac:dyDescent="0.2">
      <c r="A123" s="225"/>
      <c r="B123" s="123"/>
      <c r="C123" s="123"/>
      <c r="D123" s="226"/>
      <c r="E123" s="187" t="s">
        <v>141</v>
      </c>
      <c r="F123" s="187"/>
      <c r="G123" s="187"/>
      <c r="H123" s="187"/>
      <c r="I123" s="181" t="s">
        <v>193</v>
      </c>
      <c r="J123" s="181"/>
      <c r="K123" s="181"/>
      <c r="L123" s="181"/>
      <c r="M123" s="181"/>
      <c r="N123" s="181"/>
      <c r="O123" s="181"/>
      <c r="P123" s="181"/>
      <c r="Q123" s="181"/>
      <c r="R123" s="181"/>
      <c r="S123" s="181"/>
      <c r="T123" s="181"/>
      <c r="U123" s="181"/>
      <c r="V123" s="181"/>
      <c r="W123" s="181"/>
      <c r="X123" s="181"/>
      <c r="Y123" s="181"/>
      <c r="Z123" s="181"/>
      <c r="AA123" s="181"/>
      <c r="AB123" s="181"/>
      <c r="AC123" s="181"/>
      <c r="AD123" s="181"/>
      <c r="AE123" s="181"/>
      <c r="AF123" s="181"/>
      <c r="AG123" s="181"/>
      <c r="AH123" s="181"/>
      <c r="AI123" s="181"/>
    </row>
    <row r="124" spans="1:35" s="50" customFormat="1" ht="10.5" customHeight="1" x14ac:dyDescent="0.2">
      <c r="A124" s="227"/>
      <c r="B124" s="228"/>
      <c r="C124" s="228"/>
      <c r="D124" s="229"/>
      <c r="E124" s="187" t="s">
        <v>156</v>
      </c>
      <c r="F124" s="187"/>
      <c r="G124" s="187"/>
      <c r="H124" s="187"/>
      <c r="I124" s="181" t="s">
        <v>66</v>
      </c>
      <c r="J124" s="181"/>
      <c r="K124" s="181"/>
      <c r="L124" s="181"/>
      <c r="M124" s="181"/>
      <c r="N124" s="181"/>
      <c r="O124" s="181"/>
      <c r="P124" s="181"/>
      <c r="Q124" s="181"/>
      <c r="R124" s="181"/>
      <c r="S124" s="181"/>
      <c r="T124" s="181"/>
      <c r="U124" s="181"/>
      <c r="V124" s="181"/>
      <c r="W124" s="181"/>
      <c r="X124" s="181"/>
      <c r="Y124" s="181"/>
      <c r="Z124" s="181"/>
      <c r="AA124" s="181"/>
      <c r="AB124" s="181"/>
      <c r="AC124" s="181"/>
      <c r="AD124" s="181"/>
      <c r="AE124" s="181"/>
      <c r="AF124" s="181"/>
      <c r="AG124" s="181"/>
      <c r="AH124" s="181"/>
      <c r="AI124" s="181"/>
    </row>
    <row r="125" spans="1:35" s="50" customFormat="1" ht="10.5" customHeight="1" x14ac:dyDescent="0.2">
      <c r="A125" s="222">
        <v>10</v>
      </c>
      <c r="B125" s="223"/>
      <c r="C125" s="223"/>
      <c r="D125" s="224"/>
      <c r="E125" s="182" t="s">
        <v>169</v>
      </c>
      <c r="F125" s="182"/>
      <c r="G125" s="182"/>
      <c r="H125" s="182"/>
      <c r="I125" s="182"/>
      <c r="J125" s="182"/>
      <c r="K125" s="182"/>
      <c r="L125" s="182"/>
      <c r="M125" s="182"/>
      <c r="N125" s="182"/>
      <c r="O125" s="182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</row>
    <row r="126" spans="1:35" s="50" customFormat="1" ht="10.5" customHeight="1" x14ac:dyDescent="0.2">
      <c r="A126" s="225"/>
      <c r="B126" s="123"/>
      <c r="C126" s="123"/>
      <c r="D126" s="226"/>
      <c r="E126" s="187" t="s">
        <v>173</v>
      </c>
      <c r="F126" s="187"/>
      <c r="G126" s="187"/>
      <c r="H126" s="187"/>
      <c r="I126" s="181" t="s">
        <v>170</v>
      </c>
      <c r="J126" s="181"/>
      <c r="K126" s="181"/>
      <c r="L126" s="181"/>
      <c r="M126" s="181"/>
      <c r="N126" s="181"/>
      <c r="O126" s="181"/>
      <c r="P126" s="181"/>
      <c r="Q126" s="181"/>
      <c r="R126" s="181"/>
      <c r="S126" s="181"/>
      <c r="T126" s="181"/>
      <c r="U126" s="181"/>
      <c r="V126" s="181"/>
      <c r="W126" s="181"/>
      <c r="X126" s="181"/>
      <c r="Y126" s="181"/>
      <c r="Z126" s="181"/>
      <c r="AA126" s="181"/>
      <c r="AB126" s="181"/>
      <c r="AC126" s="181"/>
      <c r="AD126" s="181"/>
      <c r="AE126" s="181"/>
      <c r="AF126" s="181"/>
      <c r="AG126" s="181"/>
      <c r="AH126" s="181"/>
      <c r="AI126" s="181"/>
    </row>
    <row r="127" spans="1:35" s="50" customFormat="1" ht="10.5" customHeight="1" x14ac:dyDescent="0.2">
      <c r="A127" s="225"/>
      <c r="B127" s="123"/>
      <c r="C127" s="123"/>
      <c r="D127" s="226"/>
      <c r="E127" s="187" t="s">
        <v>174</v>
      </c>
      <c r="F127" s="187"/>
      <c r="G127" s="187"/>
      <c r="H127" s="187"/>
      <c r="I127" s="181" t="s">
        <v>171</v>
      </c>
      <c r="J127" s="181"/>
      <c r="K127" s="181"/>
      <c r="L127" s="181"/>
      <c r="M127" s="181"/>
      <c r="N127" s="181"/>
      <c r="O127" s="181"/>
      <c r="P127" s="181"/>
      <c r="Q127" s="181"/>
      <c r="R127" s="181"/>
      <c r="S127" s="181"/>
      <c r="T127" s="181"/>
      <c r="U127" s="181"/>
      <c r="V127" s="181"/>
      <c r="W127" s="181"/>
      <c r="X127" s="181"/>
      <c r="Y127" s="181"/>
      <c r="Z127" s="181"/>
      <c r="AA127" s="181"/>
      <c r="AB127" s="181"/>
      <c r="AC127" s="181"/>
      <c r="AD127" s="181"/>
      <c r="AE127" s="181"/>
      <c r="AF127" s="181"/>
      <c r="AG127" s="181"/>
      <c r="AH127" s="181"/>
      <c r="AI127" s="181"/>
    </row>
    <row r="128" spans="1:35" s="50" customFormat="1" ht="10.5" customHeight="1" x14ac:dyDescent="0.2">
      <c r="A128" s="225"/>
      <c r="B128" s="123"/>
      <c r="C128" s="123"/>
      <c r="D128" s="226"/>
      <c r="E128" s="187" t="s">
        <v>175</v>
      </c>
      <c r="F128" s="187"/>
      <c r="G128" s="187"/>
      <c r="H128" s="187"/>
      <c r="I128" s="181" t="s">
        <v>172</v>
      </c>
      <c r="J128" s="181"/>
      <c r="K128" s="181"/>
      <c r="L128" s="181"/>
      <c r="M128" s="181"/>
      <c r="N128" s="181"/>
      <c r="O128" s="181"/>
      <c r="P128" s="181"/>
      <c r="Q128" s="181"/>
      <c r="R128" s="181"/>
      <c r="S128" s="181"/>
      <c r="T128" s="181"/>
      <c r="U128" s="181"/>
      <c r="V128" s="181"/>
      <c r="W128" s="181"/>
      <c r="X128" s="181"/>
      <c r="Y128" s="181"/>
      <c r="Z128" s="181"/>
      <c r="AA128" s="181"/>
      <c r="AB128" s="181"/>
      <c r="AC128" s="181"/>
      <c r="AD128" s="181"/>
      <c r="AE128" s="181"/>
      <c r="AF128" s="181"/>
      <c r="AG128" s="181"/>
      <c r="AH128" s="181"/>
      <c r="AI128" s="181"/>
    </row>
    <row r="129" spans="1:35" s="50" customFormat="1" ht="10.5" customHeight="1" x14ac:dyDescent="0.2">
      <c r="A129" s="225"/>
      <c r="B129" s="123"/>
      <c r="C129" s="123"/>
      <c r="D129" s="226"/>
      <c r="E129" s="187" t="s">
        <v>141</v>
      </c>
      <c r="F129" s="187"/>
      <c r="G129" s="187"/>
      <c r="H129" s="187"/>
      <c r="I129" s="181" t="s">
        <v>193</v>
      </c>
      <c r="J129" s="181"/>
      <c r="K129" s="181"/>
      <c r="L129" s="181"/>
      <c r="M129" s="181"/>
      <c r="N129" s="181"/>
      <c r="O129" s="181"/>
      <c r="P129" s="181"/>
      <c r="Q129" s="181"/>
      <c r="R129" s="181"/>
      <c r="S129" s="181"/>
      <c r="T129" s="181"/>
      <c r="U129" s="181"/>
      <c r="V129" s="181"/>
      <c r="W129" s="181"/>
      <c r="X129" s="181"/>
      <c r="Y129" s="181"/>
      <c r="Z129" s="181"/>
      <c r="AA129" s="181"/>
      <c r="AB129" s="181"/>
      <c r="AC129" s="181"/>
      <c r="AD129" s="181"/>
      <c r="AE129" s="181"/>
      <c r="AF129" s="181"/>
      <c r="AG129" s="181"/>
      <c r="AH129" s="181"/>
      <c r="AI129" s="181"/>
    </row>
    <row r="130" spans="1:35" s="50" customFormat="1" ht="10.5" customHeight="1" x14ac:dyDescent="0.2">
      <c r="A130" s="227"/>
      <c r="B130" s="228"/>
      <c r="C130" s="228"/>
      <c r="D130" s="229"/>
      <c r="E130" s="187" t="s">
        <v>156</v>
      </c>
      <c r="F130" s="187"/>
      <c r="G130" s="187"/>
      <c r="H130" s="187"/>
      <c r="I130" s="181" t="s">
        <v>196</v>
      </c>
      <c r="J130" s="181"/>
      <c r="K130" s="181"/>
      <c r="L130" s="181"/>
      <c r="M130" s="181"/>
      <c r="N130" s="181"/>
      <c r="O130" s="181"/>
      <c r="P130" s="181"/>
      <c r="Q130" s="181"/>
      <c r="R130" s="181"/>
      <c r="S130" s="181"/>
      <c r="T130" s="181"/>
      <c r="U130" s="181"/>
      <c r="V130" s="181"/>
      <c r="W130" s="181"/>
      <c r="X130" s="181"/>
      <c r="Y130" s="181"/>
      <c r="Z130" s="181"/>
      <c r="AA130" s="181"/>
      <c r="AB130" s="181"/>
      <c r="AC130" s="181"/>
      <c r="AD130" s="181"/>
      <c r="AE130" s="181"/>
      <c r="AF130" s="181"/>
      <c r="AG130" s="181"/>
      <c r="AH130" s="181"/>
      <c r="AI130" s="181"/>
    </row>
    <row r="131" spans="1:35" s="50" customFormat="1" ht="10.5" customHeight="1" x14ac:dyDescent="0.2">
      <c r="A131" s="222">
        <v>11</v>
      </c>
      <c r="B131" s="223"/>
      <c r="C131" s="223"/>
      <c r="D131" s="224"/>
      <c r="E131" s="182" t="s">
        <v>80</v>
      </c>
      <c r="F131" s="182"/>
      <c r="G131" s="182"/>
      <c r="H131" s="182"/>
      <c r="I131" s="182"/>
      <c r="J131" s="182"/>
      <c r="K131" s="182"/>
      <c r="L131" s="182"/>
      <c r="M131" s="182"/>
      <c r="N131" s="182"/>
      <c r="O131" s="182"/>
      <c r="P131" s="182"/>
      <c r="Q131" s="182"/>
      <c r="R131" s="182"/>
      <c r="S131" s="182"/>
      <c r="T131" s="182"/>
      <c r="U131" s="182"/>
      <c r="V131" s="182"/>
      <c r="W131" s="182"/>
      <c r="X131" s="182"/>
      <c r="Y131" s="182"/>
      <c r="Z131" s="182"/>
      <c r="AA131" s="182"/>
      <c r="AB131" s="182"/>
      <c r="AC131" s="182"/>
      <c r="AD131" s="182"/>
      <c r="AE131" s="182"/>
      <c r="AF131" s="182"/>
      <c r="AG131" s="182"/>
      <c r="AH131" s="182"/>
      <c r="AI131" s="182"/>
    </row>
    <row r="132" spans="1:35" s="50" customFormat="1" ht="10.5" customHeight="1" x14ac:dyDescent="0.2">
      <c r="A132" s="225"/>
      <c r="B132" s="123"/>
      <c r="C132" s="123"/>
      <c r="D132" s="226"/>
      <c r="E132" s="187">
        <v>1</v>
      </c>
      <c r="F132" s="187"/>
      <c r="G132" s="187"/>
      <c r="H132" s="187"/>
      <c r="I132" s="181" t="s">
        <v>200</v>
      </c>
      <c r="J132" s="181"/>
      <c r="K132" s="181"/>
      <c r="L132" s="181"/>
      <c r="M132" s="181"/>
      <c r="N132" s="181"/>
      <c r="O132" s="181"/>
      <c r="P132" s="181"/>
      <c r="Q132" s="181"/>
      <c r="R132" s="181"/>
      <c r="S132" s="181"/>
      <c r="T132" s="181"/>
      <c r="U132" s="181"/>
      <c r="V132" s="181"/>
      <c r="W132" s="181"/>
      <c r="X132" s="181"/>
      <c r="Y132" s="181"/>
      <c r="Z132" s="181"/>
      <c r="AA132" s="181"/>
      <c r="AB132" s="181"/>
      <c r="AC132" s="181"/>
      <c r="AD132" s="181"/>
      <c r="AE132" s="181"/>
      <c r="AF132" s="181"/>
      <c r="AG132" s="181"/>
      <c r="AH132" s="181"/>
      <c r="AI132" s="181"/>
    </row>
    <row r="133" spans="1:35" s="50" customFormat="1" ht="10.5" customHeight="1" x14ac:dyDescent="0.2">
      <c r="A133" s="225"/>
      <c r="B133" s="123"/>
      <c r="C133" s="123"/>
      <c r="D133" s="226"/>
      <c r="E133" s="187">
        <v>2</v>
      </c>
      <c r="F133" s="187"/>
      <c r="G133" s="187"/>
      <c r="H133" s="187"/>
      <c r="I133" s="181" t="s">
        <v>176</v>
      </c>
      <c r="J133" s="181"/>
      <c r="K133" s="181"/>
      <c r="L133" s="181"/>
      <c r="M133" s="181"/>
      <c r="N133" s="181"/>
      <c r="O133" s="181"/>
      <c r="P133" s="181"/>
      <c r="Q133" s="181"/>
      <c r="R133" s="181"/>
      <c r="S133" s="181"/>
      <c r="T133" s="181"/>
      <c r="U133" s="181"/>
      <c r="V133" s="181"/>
      <c r="W133" s="181"/>
      <c r="X133" s="181"/>
      <c r="Y133" s="181"/>
      <c r="Z133" s="181"/>
      <c r="AA133" s="181"/>
      <c r="AB133" s="181"/>
      <c r="AC133" s="181"/>
      <c r="AD133" s="181"/>
      <c r="AE133" s="181"/>
      <c r="AF133" s="181"/>
      <c r="AG133" s="181"/>
      <c r="AH133" s="181"/>
      <c r="AI133" s="181"/>
    </row>
    <row r="134" spans="1:35" s="50" customFormat="1" ht="10.5" customHeight="1" x14ac:dyDescent="0.2">
      <c r="A134" s="227"/>
      <c r="B134" s="228"/>
      <c r="C134" s="228"/>
      <c r="D134" s="229"/>
      <c r="E134" s="187" t="s">
        <v>141</v>
      </c>
      <c r="F134" s="187"/>
      <c r="G134" s="187"/>
      <c r="H134" s="187"/>
      <c r="I134" s="181" t="s">
        <v>193</v>
      </c>
      <c r="J134" s="181"/>
      <c r="K134" s="181"/>
      <c r="L134" s="181"/>
      <c r="M134" s="181"/>
      <c r="N134" s="181"/>
      <c r="O134" s="181"/>
      <c r="P134" s="181"/>
      <c r="Q134" s="181"/>
      <c r="R134" s="181"/>
      <c r="S134" s="181"/>
      <c r="T134" s="181"/>
      <c r="U134" s="181"/>
      <c r="V134" s="181"/>
      <c r="W134" s="181"/>
      <c r="X134" s="181"/>
      <c r="Y134" s="181"/>
      <c r="Z134" s="181"/>
      <c r="AA134" s="181"/>
      <c r="AB134" s="181"/>
      <c r="AC134" s="181"/>
      <c r="AD134" s="181"/>
      <c r="AE134" s="181"/>
      <c r="AF134" s="181"/>
      <c r="AG134" s="181"/>
      <c r="AH134" s="181"/>
      <c r="AI134" s="181"/>
    </row>
    <row r="135" spans="1:35" s="50" customFormat="1" ht="10.5" customHeight="1" x14ac:dyDescent="0.2">
      <c r="A135" s="222">
        <v>12</v>
      </c>
      <c r="B135" s="223"/>
      <c r="C135" s="223"/>
      <c r="D135" s="224"/>
      <c r="E135" s="182" t="s">
        <v>178</v>
      </c>
      <c r="F135" s="182"/>
      <c r="G135" s="182"/>
      <c r="H135" s="182"/>
      <c r="I135" s="182"/>
      <c r="J135" s="182"/>
      <c r="K135" s="182"/>
      <c r="L135" s="182"/>
      <c r="M135" s="182"/>
      <c r="N135" s="182"/>
      <c r="O135" s="182"/>
      <c r="P135" s="182"/>
      <c r="Q135" s="182"/>
      <c r="R135" s="182"/>
      <c r="S135" s="182"/>
      <c r="T135" s="182"/>
      <c r="U135" s="182"/>
      <c r="V135" s="182"/>
      <c r="W135" s="182"/>
      <c r="X135" s="182"/>
      <c r="Y135" s="182"/>
      <c r="Z135" s="182"/>
      <c r="AA135" s="182"/>
      <c r="AB135" s="182"/>
      <c r="AC135" s="182"/>
      <c r="AD135" s="182"/>
      <c r="AE135" s="182"/>
      <c r="AF135" s="182"/>
      <c r="AG135" s="182"/>
      <c r="AH135" s="182"/>
      <c r="AI135" s="182"/>
    </row>
    <row r="136" spans="1:35" s="50" customFormat="1" ht="10.5" customHeight="1" x14ac:dyDescent="0.2">
      <c r="A136" s="225"/>
      <c r="B136" s="123"/>
      <c r="C136" s="123"/>
      <c r="D136" s="226"/>
      <c r="E136" s="187" t="s">
        <v>174</v>
      </c>
      <c r="F136" s="187"/>
      <c r="G136" s="187"/>
      <c r="H136" s="187"/>
      <c r="I136" s="181" t="s">
        <v>177</v>
      </c>
      <c r="J136" s="181"/>
      <c r="K136" s="181"/>
      <c r="L136" s="181"/>
      <c r="M136" s="181"/>
      <c r="N136" s="181"/>
      <c r="O136" s="181"/>
      <c r="P136" s="181"/>
      <c r="Q136" s="181"/>
      <c r="R136" s="181"/>
      <c r="S136" s="181"/>
      <c r="T136" s="181"/>
      <c r="U136" s="181"/>
      <c r="V136" s="181"/>
      <c r="W136" s="181"/>
      <c r="X136" s="181"/>
      <c r="Y136" s="181"/>
      <c r="Z136" s="181"/>
      <c r="AA136" s="181"/>
      <c r="AB136" s="181"/>
      <c r="AC136" s="181"/>
      <c r="AD136" s="181"/>
      <c r="AE136" s="181"/>
      <c r="AF136" s="181"/>
      <c r="AG136" s="181"/>
      <c r="AH136" s="181"/>
      <c r="AI136" s="181"/>
    </row>
    <row r="137" spans="1:35" s="50" customFormat="1" ht="10.5" customHeight="1" x14ac:dyDescent="0.2">
      <c r="A137" s="227"/>
      <c r="B137" s="228"/>
      <c r="C137" s="228"/>
      <c r="D137" s="229"/>
      <c r="E137" s="187" t="s">
        <v>156</v>
      </c>
      <c r="F137" s="187"/>
      <c r="G137" s="187"/>
      <c r="H137" s="187"/>
      <c r="I137" s="181" t="s">
        <v>196</v>
      </c>
      <c r="J137" s="181"/>
      <c r="K137" s="181"/>
      <c r="L137" s="181"/>
      <c r="M137" s="181"/>
      <c r="N137" s="181"/>
      <c r="O137" s="181"/>
      <c r="P137" s="181"/>
      <c r="Q137" s="181"/>
      <c r="R137" s="181"/>
      <c r="S137" s="181"/>
      <c r="T137" s="181"/>
      <c r="U137" s="181"/>
      <c r="V137" s="181"/>
      <c r="W137" s="181"/>
      <c r="X137" s="181"/>
      <c r="Y137" s="181"/>
      <c r="Z137" s="181"/>
      <c r="AA137" s="181"/>
      <c r="AB137" s="181"/>
      <c r="AC137" s="181"/>
      <c r="AD137" s="181"/>
      <c r="AE137" s="181"/>
      <c r="AF137" s="181"/>
      <c r="AG137" s="181"/>
      <c r="AH137" s="181"/>
      <c r="AI137" s="181"/>
    </row>
    <row r="138" spans="1:35" s="50" customFormat="1" ht="10.5" customHeight="1" x14ac:dyDescent="0.2">
      <c r="A138" s="222">
        <v>13</v>
      </c>
      <c r="B138" s="223"/>
      <c r="C138" s="223"/>
      <c r="D138" s="224"/>
      <c r="E138" s="182" t="s">
        <v>84</v>
      </c>
      <c r="F138" s="182"/>
      <c r="G138" s="182"/>
      <c r="H138" s="182"/>
      <c r="I138" s="182"/>
      <c r="J138" s="182"/>
      <c r="K138" s="182"/>
      <c r="L138" s="182"/>
      <c r="M138" s="182"/>
      <c r="N138" s="182"/>
      <c r="O138" s="182"/>
      <c r="P138" s="182"/>
      <c r="Q138" s="182"/>
      <c r="R138" s="182"/>
      <c r="S138" s="182"/>
      <c r="T138" s="182"/>
      <c r="U138" s="182"/>
      <c r="V138" s="182"/>
      <c r="W138" s="182"/>
      <c r="X138" s="182"/>
      <c r="Y138" s="182"/>
      <c r="Z138" s="182"/>
      <c r="AA138" s="182"/>
      <c r="AB138" s="182"/>
      <c r="AC138" s="182"/>
      <c r="AD138" s="182"/>
      <c r="AE138" s="182"/>
      <c r="AF138" s="182"/>
      <c r="AG138" s="182"/>
      <c r="AH138" s="182"/>
      <c r="AI138" s="182"/>
    </row>
    <row r="139" spans="1:35" s="50" customFormat="1" ht="10.5" customHeight="1" x14ac:dyDescent="0.2">
      <c r="A139" s="225"/>
      <c r="B139" s="123"/>
      <c r="C139" s="123"/>
      <c r="D139" s="226"/>
      <c r="E139" s="187" t="s">
        <v>179</v>
      </c>
      <c r="F139" s="187"/>
      <c r="G139" s="187"/>
      <c r="H139" s="187"/>
      <c r="I139" s="188" t="s">
        <v>201</v>
      </c>
      <c r="J139" s="188"/>
      <c r="K139" s="188"/>
      <c r="L139" s="188"/>
      <c r="M139" s="188"/>
      <c r="N139" s="188"/>
      <c r="O139" s="188"/>
      <c r="P139" s="188"/>
      <c r="Q139" s="188"/>
      <c r="R139" s="188"/>
      <c r="S139" s="188"/>
      <c r="T139" s="188"/>
      <c r="U139" s="188"/>
      <c r="V139" s="188"/>
      <c r="W139" s="188"/>
      <c r="X139" s="188"/>
      <c r="Y139" s="188"/>
      <c r="Z139" s="188"/>
      <c r="AA139" s="188"/>
      <c r="AB139" s="188"/>
      <c r="AC139" s="188"/>
      <c r="AD139" s="188"/>
      <c r="AE139" s="188"/>
      <c r="AF139" s="188"/>
      <c r="AG139" s="188"/>
      <c r="AH139" s="188"/>
      <c r="AI139" s="188"/>
    </row>
    <row r="140" spans="1:35" s="50" customFormat="1" ht="10.5" customHeight="1" x14ac:dyDescent="0.2">
      <c r="A140" s="225"/>
      <c r="B140" s="123"/>
      <c r="C140" s="123"/>
      <c r="D140" s="226"/>
      <c r="E140" s="187"/>
      <c r="F140" s="187"/>
      <c r="G140" s="187"/>
      <c r="H140" s="187"/>
      <c r="I140" s="188"/>
      <c r="J140" s="188"/>
      <c r="K140" s="188"/>
      <c r="L140" s="188"/>
      <c r="M140" s="188"/>
      <c r="N140" s="188"/>
      <c r="O140" s="188"/>
      <c r="P140" s="188"/>
      <c r="Q140" s="188"/>
      <c r="R140" s="188"/>
      <c r="S140" s="188"/>
      <c r="T140" s="188"/>
      <c r="U140" s="188"/>
      <c r="V140" s="188"/>
      <c r="W140" s="188"/>
      <c r="X140" s="188"/>
      <c r="Y140" s="188"/>
      <c r="Z140" s="188"/>
      <c r="AA140" s="188"/>
      <c r="AB140" s="188"/>
      <c r="AC140" s="188"/>
      <c r="AD140" s="188"/>
      <c r="AE140" s="188"/>
      <c r="AF140" s="188"/>
      <c r="AG140" s="188"/>
      <c r="AH140" s="188"/>
      <c r="AI140" s="188"/>
    </row>
    <row r="141" spans="1:35" s="50" customFormat="1" ht="10.5" customHeight="1" x14ac:dyDescent="0.2">
      <c r="A141" s="225"/>
      <c r="B141" s="123"/>
      <c r="C141" s="123"/>
      <c r="D141" s="226"/>
      <c r="E141" s="187" t="s">
        <v>180</v>
      </c>
      <c r="F141" s="187"/>
      <c r="G141" s="187"/>
      <c r="H141" s="187"/>
      <c r="I141" s="188" t="s">
        <v>86</v>
      </c>
      <c r="J141" s="188"/>
      <c r="K141" s="188"/>
      <c r="L141" s="188"/>
      <c r="M141" s="188"/>
      <c r="N141" s="188"/>
      <c r="O141" s="188"/>
      <c r="P141" s="188"/>
      <c r="Q141" s="188"/>
      <c r="R141" s="188"/>
      <c r="S141" s="188"/>
      <c r="T141" s="188"/>
      <c r="U141" s="188"/>
      <c r="V141" s="188"/>
      <c r="W141" s="188"/>
      <c r="X141" s="188"/>
      <c r="Y141" s="188"/>
      <c r="Z141" s="188"/>
      <c r="AA141" s="188"/>
      <c r="AB141" s="188"/>
      <c r="AC141" s="188"/>
      <c r="AD141" s="188"/>
      <c r="AE141" s="188"/>
      <c r="AF141" s="188"/>
      <c r="AG141" s="188"/>
      <c r="AH141" s="188"/>
      <c r="AI141" s="188"/>
    </row>
    <row r="142" spans="1:35" s="50" customFormat="1" ht="10.5" customHeight="1" x14ac:dyDescent="0.2">
      <c r="A142" s="225"/>
      <c r="B142" s="123"/>
      <c r="C142" s="123"/>
      <c r="D142" s="226"/>
      <c r="E142" s="187"/>
      <c r="F142" s="187"/>
      <c r="G142" s="187"/>
      <c r="H142" s="187"/>
      <c r="I142" s="188"/>
      <c r="J142" s="188"/>
      <c r="K142" s="188"/>
      <c r="L142" s="188"/>
      <c r="M142" s="188"/>
      <c r="N142" s="188"/>
      <c r="O142" s="188"/>
      <c r="P142" s="188"/>
      <c r="Q142" s="188"/>
      <c r="R142" s="188"/>
      <c r="S142" s="188"/>
      <c r="T142" s="188"/>
      <c r="U142" s="188"/>
      <c r="V142" s="188"/>
      <c r="W142" s="188"/>
      <c r="X142" s="188"/>
      <c r="Y142" s="188"/>
      <c r="Z142" s="188"/>
      <c r="AA142" s="188"/>
      <c r="AB142" s="188"/>
      <c r="AC142" s="188"/>
      <c r="AD142" s="188"/>
      <c r="AE142" s="188"/>
      <c r="AF142" s="188"/>
      <c r="AG142" s="188"/>
      <c r="AH142" s="188"/>
      <c r="AI142" s="188"/>
    </row>
    <row r="143" spans="1:35" s="50" customFormat="1" ht="18" customHeight="1" x14ac:dyDescent="0.2">
      <c r="A143" s="227"/>
      <c r="B143" s="228"/>
      <c r="C143" s="228"/>
      <c r="D143" s="229"/>
      <c r="E143" s="187" t="s">
        <v>141</v>
      </c>
      <c r="F143" s="187"/>
      <c r="G143" s="187"/>
      <c r="H143" s="187"/>
      <c r="I143" s="184" t="s">
        <v>193</v>
      </c>
      <c r="J143" s="185"/>
      <c r="K143" s="185"/>
      <c r="L143" s="185"/>
      <c r="M143" s="185"/>
      <c r="N143" s="185"/>
      <c r="O143" s="185"/>
      <c r="P143" s="185"/>
      <c r="Q143" s="185"/>
      <c r="R143" s="185"/>
      <c r="S143" s="185"/>
      <c r="T143" s="185"/>
      <c r="U143" s="185"/>
      <c r="V143" s="185"/>
      <c r="W143" s="185"/>
      <c r="X143" s="185"/>
      <c r="Y143" s="185"/>
      <c r="Z143" s="185"/>
      <c r="AA143" s="185"/>
      <c r="AB143" s="185"/>
      <c r="AC143" s="185"/>
      <c r="AD143" s="185"/>
      <c r="AE143" s="185"/>
      <c r="AF143" s="185"/>
      <c r="AG143" s="185"/>
      <c r="AH143" s="185"/>
      <c r="AI143" s="186"/>
    </row>
    <row r="144" spans="1:35" s="14" customFormat="1" ht="6.75" customHeight="1" x14ac:dyDescent="0.2"/>
    <row r="145" spans="1:35" s="14" customFormat="1" ht="6.75" customHeight="1" x14ac:dyDescent="0.2"/>
    <row r="146" spans="1:35" s="50" customFormat="1" ht="10.5" customHeight="1" x14ac:dyDescent="0.2">
      <c r="A146" s="214" t="s">
        <v>133</v>
      </c>
      <c r="B146" s="215"/>
      <c r="C146" s="215"/>
      <c r="D146" s="216"/>
      <c r="E146" s="187" t="s">
        <v>134</v>
      </c>
      <c r="F146" s="187"/>
      <c r="G146" s="187"/>
      <c r="H146" s="187"/>
      <c r="I146" s="187" t="s">
        <v>135</v>
      </c>
      <c r="J146" s="187"/>
      <c r="K146" s="187"/>
      <c r="L146" s="187"/>
      <c r="M146" s="187"/>
      <c r="N146" s="187"/>
      <c r="O146" s="187"/>
      <c r="P146" s="187"/>
      <c r="Q146" s="187"/>
      <c r="R146" s="187"/>
      <c r="S146" s="187"/>
      <c r="T146" s="187"/>
      <c r="U146" s="187"/>
      <c r="V146" s="187"/>
      <c r="W146" s="187"/>
      <c r="X146" s="187"/>
      <c r="Y146" s="187"/>
      <c r="Z146" s="187"/>
      <c r="AA146" s="187"/>
      <c r="AB146" s="187"/>
      <c r="AC146" s="187"/>
      <c r="AD146" s="187"/>
      <c r="AE146" s="187"/>
      <c r="AF146" s="187"/>
      <c r="AG146" s="187"/>
      <c r="AH146" s="187"/>
      <c r="AI146" s="187"/>
    </row>
    <row r="147" spans="1:35" s="50" customFormat="1" ht="10.5" customHeight="1" x14ac:dyDescent="0.2">
      <c r="A147" s="222">
        <v>14</v>
      </c>
      <c r="B147" s="223"/>
      <c r="C147" s="223"/>
      <c r="D147" s="224"/>
      <c r="E147" s="182" t="s">
        <v>90</v>
      </c>
      <c r="F147" s="182"/>
      <c r="G147" s="182"/>
      <c r="H147" s="182"/>
      <c r="I147" s="182"/>
      <c r="J147" s="182"/>
      <c r="K147" s="182"/>
      <c r="L147" s="182"/>
      <c r="M147" s="182"/>
      <c r="N147" s="182"/>
      <c r="O147" s="182"/>
      <c r="P147" s="182"/>
      <c r="Q147" s="182"/>
      <c r="R147" s="182"/>
      <c r="S147" s="182"/>
      <c r="T147" s="182"/>
      <c r="U147" s="182"/>
      <c r="V147" s="182"/>
      <c r="W147" s="182"/>
      <c r="X147" s="182"/>
      <c r="Y147" s="182"/>
      <c r="Z147" s="182"/>
      <c r="AA147" s="182"/>
      <c r="AB147" s="182"/>
      <c r="AC147" s="182"/>
      <c r="AD147" s="182"/>
      <c r="AE147" s="182"/>
      <c r="AF147" s="182"/>
      <c r="AG147" s="182"/>
      <c r="AH147" s="182"/>
      <c r="AI147" s="182"/>
    </row>
    <row r="148" spans="1:35" s="50" customFormat="1" ht="10.5" customHeight="1" x14ac:dyDescent="0.2">
      <c r="A148" s="225"/>
      <c r="B148" s="123"/>
      <c r="C148" s="123"/>
      <c r="D148" s="226"/>
      <c r="E148" s="187" t="s">
        <v>181</v>
      </c>
      <c r="F148" s="187"/>
      <c r="G148" s="187"/>
      <c r="H148" s="187"/>
      <c r="I148" s="181" t="s">
        <v>206</v>
      </c>
      <c r="J148" s="181"/>
      <c r="K148" s="181"/>
      <c r="L148" s="181"/>
      <c r="M148" s="181"/>
      <c r="N148" s="181"/>
      <c r="O148" s="181"/>
      <c r="P148" s="181"/>
      <c r="Q148" s="181"/>
      <c r="R148" s="181"/>
      <c r="S148" s="181"/>
      <c r="T148" s="181"/>
      <c r="U148" s="181"/>
      <c r="V148" s="181"/>
      <c r="W148" s="181"/>
      <c r="X148" s="181"/>
      <c r="Y148" s="181"/>
      <c r="Z148" s="181"/>
      <c r="AA148" s="181"/>
      <c r="AB148" s="181"/>
      <c r="AC148" s="181"/>
      <c r="AD148" s="181"/>
      <c r="AE148" s="181"/>
      <c r="AF148" s="181"/>
      <c r="AG148" s="181"/>
      <c r="AH148" s="181"/>
      <c r="AI148" s="181"/>
    </row>
    <row r="149" spans="1:35" s="50" customFormat="1" ht="10.5" customHeight="1" x14ac:dyDescent="0.2">
      <c r="A149" s="225"/>
      <c r="B149" s="123"/>
      <c r="C149" s="123"/>
      <c r="D149" s="226"/>
      <c r="E149" s="187" t="s">
        <v>182</v>
      </c>
      <c r="F149" s="187"/>
      <c r="G149" s="187"/>
      <c r="H149" s="187"/>
      <c r="I149" s="181" t="s">
        <v>93</v>
      </c>
      <c r="J149" s="181"/>
      <c r="K149" s="181"/>
      <c r="L149" s="181"/>
      <c r="M149" s="181"/>
      <c r="N149" s="181"/>
      <c r="O149" s="181"/>
      <c r="P149" s="181"/>
      <c r="Q149" s="181"/>
      <c r="R149" s="181"/>
      <c r="S149" s="181"/>
      <c r="T149" s="181"/>
      <c r="U149" s="181"/>
      <c r="V149" s="181"/>
      <c r="W149" s="181"/>
      <c r="X149" s="181"/>
      <c r="Y149" s="181"/>
      <c r="Z149" s="181"/>
      <c r="AA149" s="181"/>
      <c r="AB149" s="181"/>
      <c r="AC149" s="181"/>
      <c r="AD149" s="181"/>
      <c r="AE149" s="181"/>
      <c r="AF149" s="181"/>
      <c r="AG149" s="181"/>
      <c r="AH149" s="181"/>
      <c r="AI149" s="181"/>
    </row>
    <row r="150" spans="1:35" s="50" customFormat="1" ht="10.5" customHeight="1" x14ac:dyDescent="0.2">
      <c r="A150" s="225"/>
      <c r="B150" s="123"/>
      <c r="C150" s="123"/>
      <c r="D150" s="226"/>
      <c r="E150" s="187" t="s">
        <v>145</v>
      </c>
      <c r="F150" s="187"/>
      <c r="G150" s="187"/>
      <c r="H150" s="187"/>
      <c r="I150" s="181" t="s">
        <v>94</v>
      </c>
      <c r="J150" s="181"/>
      <c r="K150" s="181"/>
      <c r="L150" s="181"/>
      <c r="M150" s="181"/>
      <c r="N150" s="181"/>
      <c r="O150" s="181"/>
      <c r="P150" s="181"/>
      <c r="Q150" s="181"/>
      <c r="R150" s="181"/>
      <c r="S150" s="181"/>
      <c r="T150" s="181"/>
      <c r="U150" s="181"/>
      <c r="V150" s="181"/>
      <c r="W150" s="181"/>
      <c r="X150" s="181"/>
      <c r="Y150" s="181"/>
      <c r="Z150" s="181"/>
      <c r="AA150" s="181"/>
      <c r="AB150" s="181"/>
      <c r="AC150" s="181"/>
      <c r="AD150" s="181"/>
      <c r="AE150" s="181"/>
      <c r="AF150" s="181"/>
      <c r="AG150" s="181"/>
      <c r="AH150" s="181"/>
      <c r="AI150" s="181"/>
    </row>
    <row r="151" spans="1:35" s="50" customFormat="1" ht="10.5" customHeight="1" x14ac:dyDescent="0.2">
      <c r="A151" s="225"/>
      <c r="B151" s="123"/>
      <c r="C151" s="123"/>
      <c r="D151" s="226"/>
      <c r="E151" s="187" t="s">
        <v>146</v>
      </c>
      <c r="F151" s="187"/>
      <c r="G151" s="187"/>
      <c r="H151" s="187"/>
      <c r="I151" s="181" t="s">
        <v>95</v>
      </c>
      <c r="J151" s="181"/>
      <c r="K151" s="181"/>
      <c r="L151" s="181"/>
      <c r="M151" s="181"/>
      <c r="N151" s="181"/>
      <c r="O151" s="181"/>
      <c r="P151" s="181"/>
      <c r="Q151" s="181"/>
      <c r="R151" s="181"/>
      <c r="S151" s="181"/>
      <c r="T151" s="181"/>
      <c r="U151" s="181"/>
      <c r="V151" s="181"/>
      <c r="W151" s="181"/>
      <c r="X151" s="181"/>
      <c r="Y151" s="181"/>
      <c r="Z151" s="181"/>
      <c r="AA151" s="181"/>
      <c r="AB151" s="181"/>
      <c r="AC151" s="181"/>
      <c r="AD151" s="181"/>
      <c r="AE151" s="181"/>
      <c r="AF151" s="181"/>
      <c r="AG151" s="181"/>
      <c r="AH151" s="181"/>
      <c r="AI151" s="181"/>
    </row>
    <row r="152" spans="1:35" s="50" customFormat="1" ht="18" customHeight="1" x14ac:dyDescent="0.2">
      <c r="A152" s="227"/>
      <c r="B152" s="228"/>
      <c r="C152" s="228"/>
      <c r="D152" s="229"/>
      <c r="E152" s="187" t="s">
        <v>141</v>
      </c>
      <c r="F152" s="187"/>
      <c r="G152" s="187"/>
      <c r="H152" s="187"/>
      <c r="I152" s="184" t="s">
        <v>193</v>
      </c>
      <c r="J152" s="185"/>
      <c r="K152" s="185"/>
      <c r="L152" s="185"/>
      <c r="M152" s="185"/>
      <c r="N152" s="185"/>
      <c r="O152" s="185"/>
      <c r="P152" s="185"/>
      <c r="Q152" s="185"/>
      <c r="R152" s="185"/>
      <c r="S152" s="185"/>
      <c r="T152" s="185"/>
      <c r="U152" s="185"/>
      <c r="V152" s="185"/>
      <c r="W152" s="185"/>
      <c r="X152" s="185"/>
      <c r="Y152" s="185"/>
      <c r="Z152" s="185"/>
      <c r="AA152" s="185"/>
      <c r="AB152" s="185"/>
      <c r="AC152" s="185"/>
      <c r="AD152" s="185"/>
      <c r="AE152" s="185"/>
      <c r="AF152" s="185"/>
      <c r="AG152" s="185"/>
      <c r="AH152" s="185"/>
      <c r="AI152" s="186"/>
    </row>
    <row r="153" spans="1:35" s="50" customFormat="1" ht="10.5" customHeight="1" x14ac:dyDescent="0.2">
      <c r="A153" s="222">
        <v>15</v>
      </c>
      <c r="B153" s="223"/>
      <c r="C153" s="223"/>
      <c r="D153" s="224"/>
      <c r="E153" s="182" t="s">
        <v>91</v>
      </c>
      <c r="F153" s="182"/>
      <c r="G153" s="182"/>
      <c r="H153" s="182"/>
      <c r="I153" s="182"/>
      <c r="J153" s="182"/>
      <c r="K153" s="182"/>
      <c r="L153" s="182"/>
      <c r="M153" s="182"/>
      <c r="N153" s="182"/>
      <c r="O153" s="182"/>
      <c r="P153" s="182"/>
      <c r="Q153" s="182"/>
      <c r="R153" s="182"/>
      <c r="S153" s="182"/>
      <c r="T153" s="182"/>
      <c r="U153" s="182"/>
      <c r="V153" s="182"/>
      <c r="W153" s="182"/>
      <c r="X153" s="182"/>
      <c r="Y153" s="182"/>
      <c r="Z153" s="182"/>
      <c r="AA153" s="182"/>
      <c r="AB153" s="182"/>
      <c r="AC153" s="182"/>
      <c r="AD153" s="182"/>
      <c r="AE153" s="182"/>
      <c r="AF153" s="182"/>
      <c r="AG153" s="182"/>
      <c r="AH153" s="182"/>
      <c r="AI153" s="182"/>
    </row>
    <row r="154" spans="1:35" s="50" customFormat="1" ht="10.5" customHeight="1" x14ac:dyDescent="0.2">
      <c r="A154" s="225"/>
      <c r="B154" s="123"/>
      <c r="C154" s="123"/>
      <c r="D154" s="226"/>
      <c r="E154" s="187" t="s">
        <v>181</v>
      </c>
      <c r="F154" s="187"/>
      <c r="G154" s="187"/>
      <c r="H154" s="187"/>
      <c r="I154" s="181" t="s">
        <v>206</v>
      </c>
      <c r="J154" s="181"/>
      <c r="K154" s="181"/>
      <c r="L154" s="181"/>
      <c r="M154" s="181"/>
      <c r="N154" s="181"/>
      <c r="O154" s="181"/>
      <c r="P154" s="181"/>
      <c r="Q154" s="181"/>
      <c r="R154" s="181"/>
      <c r="S154" s="181"/>
      <c r="T154" s="181"/>
      <c r="U154" s="181"/>
      <c r="V154" s="181"/>
      <c r="W154" s="181"/>
      <c r="X154" s="181"/>
      <c r="Y154" s="181"/>
      <c r="Z154" s="181"/>
      <c r="AA154" s="181"/>
      <c r="AB154" s="181"/>
      <c r="AC154" s="181"/>
      <c r="AD154" s="181"/>
      <c r="AE154" s="181"/>
      <c r="AF154" s="181"/>
      <c r="AG154" s="181"/>
      <c r="AH154" s="181"/>
      <c r="AI154" s="181"/>
    </row>
    <row r="155" spans="1:35" s="50" customFormat="1" ht="10.5" customHeight="1" x14ac:dyDescent="0.2">
      <c r="A155" s="225"/>
      <c r="B155" s="123"/>
      <c r="C155" s="123"/>
      <c r="D155" s="226"/>
      <c r="E155" s="187" t="s">
        <v>182</v>
      </c>
      <c r="F155" s="187"/>
      <c r="G155" s="187"/>
      <c r="H155" s="187"/>
      <c r="I155" s="181" t="s">
        <v>93</v>
      </c>
      <c r="J155" s="181"/>
      <c r="K155" s="181"/>
      <c r="L155" s="181"/>
      <c r="M155" s="181"/>
      <c r="N155" s="181"/>
      <c r="O155" s="181"/>
      <c r="P155" s="181"/>
      <c r="Q155" s="181"/>
      <c r="R155" s="181"/>
      <c r="S155" s="181"/>
      <c r="T155" s="181"/>
      <c r="U155" s="181"/>
      <c r="V155" s="181"/>
      <c r="W155" s="181"/>
      <c r="X155" s="181"/>
      <c r="Y155" s="181"/>
      <c r="Z155" s="181"/>
      <c r="AA155" s="181"/>
      <c r="AB155" s="181"/>
      <c r="AC155" s="181"/>
      <c r="AD155" s="181"/>
      <c r="AE155" s="181"/>
      <c r="AF155" s="181"/>
      <c r="AG155" s="181"/>
      <c r="AH155" s="181"/>
      <c r="AI155" s="181"/>
    </row>
    <row r="156" spans="1:35" s="50" customFormat="1" ht="10.5" customHeight="1" x14ac:dyDescent="0.2">
      <c r="A156" s="225"/>
      <c r="B156" s="123"/>
      <c r="C156" s="123"/>
      <c r="D156" s="226"/>
      <c r="E156" s="187" t="s">
        <v>145</v>
      </c>
      <c r="F156" s="187"/>
      <c r="G156" s="187"/>
      <c r="H156" s="187"/>
      <c r="I156" s="181" t="s">
        <v>94</v>
      </c>
      <c r="J156" s="181"/>
      <c r="K156" s="181"/>
      <c r="L156" s="181"/>
      <c r="M156" s="181"/>
      <c r="N156" s="181"/>
      <c r="O156" s="181"/>
      <c r="P156" s="181"/>
      <c r="Q156" s="181"/>
      <c r="R156" s="181"/>
      <c r="S156" s="181"/>
      <c r="T156" s="181"/>
      <c r="U156" s="181"/>
      <c r="V156" s="181"/>
      <c r="W156" s="181"/>
      <c r="X156" s="181"/>
      <c r="Y156" s="181"/>
      <c r="Z156" s="181"/>
      <c r="AA156" s="181"/>
      <c r="AB156" s="181"/>
      <c r="AC156" s="181"/>
      <c r="AD156" s="181"/>
      <c r="AE156" s="181"/>
      <c r="AF156" s="181"/>
      <c r="AG156" s="181"/>
      <c r="AH156" s="181"/>
      <c r="AI156" s="181"/>
    </row>
    <row r="157" spans="1:35" s="50" customFormat="1" ht="18" customHeight="1" x14ac:dyDescent="0.2">
      <c r="A157" s="227"/>
      <c r="B157" s="228"/>
      <c r="C157" s="228"/>
      <c r="D157" s="229"/>
      <c r="E157" s="187" t="s">
        <v>141</v>
      </c>
      <c r="F157" s="187"/>
      <c r="G157" s="187"/>
      <c r="H157" s="187"/>
      <c r="I157" s="184" t="s">
        <v>193</v>
      </c>
      <c r="J157" s="185"/>
      <c r="K157" s="185"/>
      <c r="L157" s="185"/>
      <c r="M157" s="185"/>
      <c r="N157" s="185"/>
      <c r="O157" s="185"/>
      <c r="P157" s="185"/>
      <c r="Q157" s="185"/>
      <c r="R157" s="185"/>
      <c r="S157" s="185"/>
      <c r="T157" s="185"/>
      <c r="U157" s="185"/>
      <c r="V157" s="185"/>
      <c r="W157" s="185"/>
      <c r="X157" s="185"/>
      <c r="Y157" s="185"/>
      <c r="Z157" s="185"/>
      <c r="AA157" s="185"/>
      <c r="AB157" s="185"/>
      <c r="AC157" s="185"/>
      <c r="AD157" s="185"/>
      <c r="AE157" s="185"/>
      <c r="AF157" s="185"/>
      <c r="AG157" s="185"/>
      <c r="AH157" s="185"/>
      <c r="AI157" s="186"/>
    </row>
    <row r="158" spans="1:35" s="50" customFormat="1" ht="10.5" customHeight="1" x14ac:dyDescent="0.2">
      <c r="A158" s="222">
        <v>16</v>
      </c>
      <c r="B158" s="223"/>
      <c r="C158" s="223"/>
      <c r="D158" s="224"/>
      <c r="E158" s="182" t="s">
        <v>89</v>
      </c>
      <c r="F158" s="182"/>
      <c r="G158" s="182"/>
      <c r="H158" s="182"/>
      <c r="I158" s="182"/>
      <c r="J158" s="182"/>
      <c r="K158" s="182"/>
      <c r="L158" s="182"/>
      <c r="M158" s="182"/>
      <c r="N158" s="182"/>
      <c r="O158" s="182"/>
      <c r="P158" s="182"/>
      <c r="Q158" s="182"/>
      <c r="R158" s="182"/>
      <c r="S158" s="182"/>
      <c r="T158" s="182"/>
      <c r="U158" s="182"/>
      <c r="V158" s="182"/>
      <c r="W158" s="182"/>
      <c r="X158" s="182"/>
      <c r="Y158" s="182"/>
      <c r="Z158" s="182"/>
      <c r="AA158" s="182"/>
      <c r="AB158" s="182"/>
      <c r="AC158" s="182"/>
      <c r="AD158" s="182"/>
      <c r="AE158" s="182"/>
      <c r="AF158" s="182"/>
      <c r="AG158" s="182"/>
      <c r="AH158" s="182"/>
      <c r="AI158" s="182"/>
    </row>
    <row r="159" spans="1:35" s="50" customFormat="1" ht="10.5" customHeight="1" x14ac:dyDescent="0.2">
      <c r="A159" s="225"/>
      <c r="B159" s="123"/>
      <c r="C159" s="123"/>
      <c r="D159" s="226"/>
      <c r="E159" s="187" t="s">
        <v>173</v>
      </c>
      <c r="F159" s="187"/>
      <c r="G159" s="187"/>
      <c r="H159" s="187"/>
      <c r="I159" s="181" t="s">
        <v>205</v>
      </c>
      <c r="J159" s="181"/>
      <c r="K159" s="181"/>
      <c r="L159" s="181"/>
      <c r="M159" s="181"/>
      <c r="N159" s="181"/>
      <c r="O159" s="181"/>
      <c r="P159" s="181"/>
      <c r="Q159" s="181"/>
      <c r="R159" s="181"/>
      <c r="S159" s="181"/>
      <c r="T159" s="181"/>
      <c r="U159" s="181"/>
      <c r="V159" s="181"/>
      <c r="W159" s="181"/>
      <c r="X159" s="181"/>
      <c r="Y159" s="181"/>
      <c r="Z159" s="181"/>
      <c r="AA159" s="181"/>
      <c r="AB159" s="181"/>
      <c r="AC159" s="181"/>
      <c r="AD159" s="181"/>
      <c r="AE159" s="181"/>
      <c r="AF159" s="181"/>
      <c r="AG159" s="181"/>
      <c r="AH159" s="181"/>
      <c r="AI159" s="181"/>
    </row>
    <row r="160" spans="1:35" s="50" customFormat="1" ht="10.5" customHeight="1" x14ac:dyDescent="0.2">
      <c r="A160" s="225"/>
      <c r="B160" s="123"/>
      <c r="C160" s="123"/>
      <c r="D160" s="226"/>
      <c r="E160" s="187" t="s">
        <v>181</v>
      </c>
      <c r="F160" s="187"/>
      <c r="G160" s="187"/>
      <c r="H160" s="187"/>
      <c r="I160" s="181" t="s">
        <v>97</v>
      </c>
      <c r="J160" s="181"/>
      <c r="K160" s="181"/>
      <c r="L160" s="181"/>
      <c r="M160" s="181"/>
      <c r="N160" s="181"/>
      <c r="O160" s="181"/>
      <c r="P160" s="181"/>
      <c r="Q160" s="181"/>
      <c r="R160" s="181"/>
      <c r="S160" s="181"/>
      <c r="T160" s="181"/>
      <c r="U160" s="181"/>
      <c r="V160" s="181"/>
      <c r="W160" s="181"/>
      <c r="X160" s="181"/>
      <c r="Y160" s="181"/>
      <c r="Z160" s="181"/>
      <c r="AA160" s="181"/>
      <c r="AB160" s="181"/>
      <c r="AC160" s="181"/>
      <c r="AD160" s="181"/>
      <c r="AE160" s="181"/>
      <c r="AF160" s="181"/>
      <c r="AG160" s="181"/>
      <c r="AH160" s="181"/>
      <c r="AI160" s="181"/>
    </row>
    <row r="161" spans="1:35" s="50" customFormat="1" ht="10.5" customHeight="1" x14ac:dyDescent="0.2">
      <c r="A161" s="225"/>
      <c r="B161" s="123"/>
      <c r="C161" s="123"/>
      <c r="D161" s="226"/>
      <c r="E161" s="187" t="s">
        <v>175</v>
      </c>
      <c r="F161" s="187"/>
      <c r="G161" s="187"/>
      <c r="H161" s="187"/>
      <c r="I161" s="181" t="s">
        <v>98</v>
      </c>
      <c r="J161" s="181"/>
      <c r="K161" s="181"/>
      <c r="L161" s="181"/>
      <c r="M161" s="181"/>
      <c r="N161" s="181"/>
      <c r="O161" s="181"/>
      <c r="P161" s="181"/>
      <c r="Q161" s="181"/>
      <c r="R161" s="181"/>
      <c r="S161" s="181"/>
      <c r="T161" s="181"/>
      <c r="U161" s="181"/>
      <c r="V161" s="181"/>
      <c r="W161" s="181"/>
      <c r="X161" s="181"/>
      <c r="Y161" s="181"/>
      <c r="Z161" s="181"/>
      <c r="AA161" s="181"/>
      <c r="AB161" s="181"/>
      <c r="AC161" s="181"/>
      <c r="AD161" s="181"/>
      <c r="AE161" s="181"/>
      <c r="AF161" s="181"/>
      <c r="AG161" s="181"/>
      <c r="AH161" s="181"/>
      <c r="AI161" s="181"/>
    </row>
    <row r="162" spans="1:35" s="50" customFormat="1" ht="10.5" customHeight="1" x14ac:dyDescent="0.2">
      <c r="A162" s="227"/>
      <c r="B162" s="228"/>
      <c r="C162" s="228"/>
      <c r="D162" s="229"/>
      <c r="E162" s="187" t="s">
        <v>184</v>
      </c>
      <c r="F162" s="187"/>
      <c r="G162" s="187"/>
      <c r="H162" s="187"/>
      <c r="I162" s="181" t="s">
        <v>99</v>
      </c>
      <c r="J162" s="181"/>
      <c r="K162" s="181"/>
      <c r="L162" s="181"/>
      <c r="M162" s="181"/>
      <c r="N162" s="181"/>
      <c r="O162" s="181"/>
      <c r="P162" s="181"/>
      <c r="Q162" s="181"/>
      <c r="R162" s="181"/>
      <c r="S162" s="181"/>
      <c r="T162" s="181"/>
      <c r="U162" s="181"/>
      <c r="V162" s="181"/>
      <c r="W162" s="181"/>
      <c r="X162" s="181"/>
      <c r="Y162" s="181"/>
      <c r="Z162" s="181"/>
      <c r="AA162" s="181"/>
      <c r="AB162" s="181"/>
      <c r="AC162" s="181"/>
      <c r="AD162" s="181"/>
      <c r="AE162" s="181"/>
      <c r="AF162" s="181"/>
      <c r="AG162" s="181"/>
      <c r="AH162" s="181"/>
      <c r="AI162" s="181"/>
    </row>
    <row r="163" spans="1:35" s="50" customFormat="1" ht="10.5" customHeight="1" x14ac:dyDescent="0.2">
      <c r="A163" s="222">
        <v>17</v>
      </c>
      <c r="B163" s="223"/>
      <c r="C163" s="223"/>
      <c r="D163" s="224"/>
      <c r="E163" s="182" t="s">
        <v>102</v>
      </c>
      <c r="F163" s="182"/>
      <c r="G163" s="182"/>
      <c r="H163" s="182"/>
      <c r="I163" s="182"/>
      <c r="J163" s="182"/>
      <c r="K163" s="182"/>
      <c r="L163" s="182"/>
      <c r="M163" s="182"/>
      <c r="N163" s="182"/>
      <c r="O163" s="182"/>
      <c r="P163" s="182"/>
      <c r="Q163" s="182"/>
      <c r="R163" s="182"/>
      <c r="S163" s="182"/>
      <c r="T163" s="182"/>
      <c r="U163" s="182"/>
      <c r="V163" s="182"/>
      <c r="W163" s="182"/>
      <c r="X163" s="182"/>
      <c r="Y163" s="182"/>
      <c r="Z163" s="182"/>
      <c r="AA163" s="182"/>
      <c r="AB163" s="182"/>
      <c r="AC163" s="182"/>
      <c r="AD163" s="182"/>
      <c r="AE163" s="182"/>
      <c r="AF163" s="182"/>
      <c r="AG163" s="182"/>
      <c r="AH163" s="182"/>
      <c r="AI163" s="182"/>
    </row>
    <row r="164" spans="1:35" s="50" customFormat="1" ht="10.5" customHeight="1" x14ac:dyDescent="0.2">
      <c r="A164" s="225"/>
      <c r="B164" s="123"/>
      <c r="C164" s="123"/>
      <c r="D164" s="226"/>
      <c r="E164" s="187" t="s">
        <v>173</v>
      </c>
      <c r="F164" s="187"/>
      <c r="G164" s="187"/>
      <c r="H164" s="187"/>
      <c r="I164" s="181" t="s">
        <v>204</v>
      </c>
      <c r="J164" s="181"/>
      <c r="K164" s="181"/>
      <c r="L164" s="181"/>
      <c r="M164" s="181"/>
      <c r="N164" s="181"/>
      <c r="O164" s="181"/>
      <c r="P164" s="181"/>
      <c r="Q164" s="181"/>
      <c r="R164" s="181"/>
      <c r="S164" s="181"/>
      <c r="T164" s="181"/>
      <c r="U164" s="181"/>
      <c r="V164" s="181"/>
      <c r="W164" s="181"/>
      <c r="X164" s="181"/>
      <c r="Y164" s="181"/>
      <c r="Z164" s="181"/>
      <c r="AA164" s="181"/>
      <c r="AB164" s="181"/>
      <c r="AC164" s="181"/>
      <c r="AD164" s="181"/>
      <c r="AE164" s="181"/>
      <c r="AF164" s="181"/>
      <c r="AG164" s="181"/>
      <c r="AH164" s="181"/>
      <c r="AI164" s="181"/>
    </row>
    <row r="165" spans="1:35" s="50" customFormat="1" ht="10.5" customHeight="1" x14ac:dyDescent="0.2">
      <c r="A165" s="225"/>
      <c r="B165" s="123"/>
      <c r="C165" s="123"/>
      <c r="D165" s="226"/>
      <c r="E165" s="187" t="s">
        <v>183</v>
      </c>
      <c r="F165" s="187"/>
      <c r="G165" s="187"/>
      <c r="H165" s="187"/>
      <c r="I165" s="181" t="s">
        <v>101</v>
      </c>
      <c r="J165" s="181"/>
      <c r="K165" s="181"/>
      <c r="L165" s="181"/>
      <c r="M165" s="181"/>
      <c r="N165" s="181"/>
      <c r="O165" s="181"/>
      <c r="P165" s="181"/>
      <c r="Q165" s="181"/>
      <c r="R165" s="181"/>
      <c r="S165" s="181"/>
      <c r="T165" s="181"/>
      <c r="U165" s="181"/>
      <c r="V165" s="181"/>
      <c r="W165" s="181"/>
      <c r="X165" s="181"/>
      <c r="Y165" s="181"/>
      <c r="Z165" s="181"/>
      <c r="AA165" s="181"/>
      <c r="AB165" s="181"/>
      <c r="AC165" s="181"/>
      <c r="AD165" s="181"/>
      <c r="AE165" s="181"/>
      <c r="AF165" s="181"/>
      <c r="AG165" s="181"/>
      <c r="AH165" s="181"/>
      <c r="AI165" s="181"/>
    </row>
    <row r="166" spans="1:35" s="50" customFormat="1" ht="18" customHeight="1" x14ac:dyDescent="0.2">
      <c r="A166" s="227"/>
      <c r="B166" s="228"/>
      <c r="C166" s="228"/>
      <c r="D166" s="229"/>
      <c r="E166" s="187" t="s">
        <v>141</v>
      </c>
      <c r="F166" s="187"/>
      <c r="G166" s="187"/>
      <c r="H166" s="187"/>
      <c r="I166" s="184" t="s">
        <v>193</v>
      </c>
      <c r="J166" s="185"/>
      <c r="K166" s="185"/>
      <c r="L166" s="185"/>
      <c r="M166" s="185"/>
      <c r="N166" s="185"/>
      <c r="O166" s="185"/>
      <c r="P166" s="185"/>
      <c r="Q166" s="185"/>
      <c r="R166" s="185"/>
      <c r="S166" s="185"/>
      <c r="T166" s="185"/>
      <c r="U166" s="185"/>
      <c r="V166" s="185"/>
      <c r="W166" s="185"/>
      <c r="X166" s="185"/>
      <c r="Y166" s="185"/>
      <c r="Z166" s="185"/>
      <c r="AA166" s="185"/>
      <c r="AB166" s="185"/>
      <c r="AC166" s="185"/>
      <c r="AD166" s="185"/>
      <c r="AE166" s="185"/>
      <c r="AF166" s="185"/>
      <c r="AG166" s="185"/>
      <c r="AH166" s="185"/>
      <c r="AI166" s="186"/>
    </row>
    <row r="167" spans="1:35" s="50" customFormat="1" ht="10.5" customHeight="1" x14ac:dyDescent="0.2">
      <c r="A167" s="222">
        <v>18</v>
      </c>
      <c r="B167" s="223"/>
      <c r="C167" s="223"/>
      <c r="D167" s="224"/>
      <c r="E167" s="182" t="s">
        <v>103</v>
      </c>
      <c r="F167" s="182"/>
      <c r="G167" s="182"/>
      <c r="H167" s="182"/>
      <c r="I167" s="182"/>
      <c r="J167" s="182"/>
      <c r="K167" s="182"/>
      <c r="L167" s="182"/>
      <c r="M167" s="182"/>
      <c r="N167" s="182"/>
      <c r="O167" s="182"/>
      <c r="P167" s="182"/>
      <c r="Q167" s="182"/>
      <c r="R167" s="182"/>
      <c r="S167" s="182"/>
      <c r="T167" s="182"/>
      <c r="U167" s="182"/>
      <c r="V167" s="182"/>
      <c r="W167" s="182"/>
      <c r="X167" s="182"/>
      <c r="Y167" s="182"/>
      <c r="Z167" s="182"/>
      <c r="AA167" s="182"/>
      <c r="AB167" s="182"/>
      <c r="AC167" s="182"/>
      <c r="AD167" s="182"/>
      <c r="AE167" s="182"/>
      <c r="AF167" s="182"/>
      <c r="AG167" s="182"/>
      <c r="AH167" s="182"/>
      <c r="AI167" s="182"/>
    </row>
    <row r="168" spans="1:35" s="50" customFormat="1" ht="10.5" customHeight="1" x14ac:dyDescent="0.2">
      <c r="A168" s="225"/>
      <c r="B168" s="123"/>
      <c r="C168" s="123"/>
      <c r="D168" s="226"/>
      <c r="E168" s="187" t="s">
        <v>144</v>
      </c>
      <c r="F168" s="187"/>
      <c r="G168" s="187"/>
      <c r="H168" s="187"/>
      <c r="I168" s="181" t="s">
        <v>203</v>
      </c>
      <c r="J168" s="181"/>
      <c r="K168" s="181"/>
      <c r="L168" s="181"/>
      <c r="M168" s="181"/>
      <c r="N168" s="181"/>
      <c r="O168" s="181"/>
      <c r="P168" s="181"/>
      <c r="Q168" s="181"/>
      <c r="R168" s="181"/>
      <c r="S168" s="181"/>
      <c r="T168" s="181"/>
      <c r="U168" s="181"/>
      <c r="V168" s="181"/>
      <c r="W168" s="181"/>
      <c r="X168" s="181"/>
      <c r="Y168" s="181"/>
      <c r="Z168" s="181"/>
      <c r="AA168" s="181"/>
      <c r="AB168" s="181"/>
      <c r="AC168" s="181"/>
      <c r="AD168" s="181"/>
      <c r="AE168" s="181"/>
      <c r="AF168" s="181"/>
      <c r="AG168" s="181"/>
      <c r="AH168" s="181"/>
      <c r="AI168" s="181"/>
    </row>
    <row r="169" spans="1:35" s="50" customFormat="1" ht="10.5" customHeight="1" x14ac:dyDescent="0.2">
      <c r="A169" s="225"/>
      <c r="B169" s="123"/>
      <c r="C169" s="123"/>
      <c r="D169" s="226"/>
      <c r="E169" s="187" t="s">
        <v>179</v>
      </c>
      <c r="F169" s="187"/>
      <c r="G169" s="187"/>
      <c r="H169" s="187"/>
      <c r="I169" s="181" t="s">
        <v>105</v>
      </c>
      <c r="J169" s="181"/>
      <c r="K169" s="181"/>
      <c r="L169" s="181"/>
      <c r="M169" s="181"/>
      <c r="N169" s="181"/>
      <c r="O169" s="181"/>
      <c r="P169" s="181"/>
      <c r="Q169" s="181"/>
      <c r="R169" s="181"/>
      <c r="S169" s="181"/>
      <c r="T169" s="181"/>
      <c r="U169" s="181"/>
      <c r="V169" s="181"/>
      <c r="W169" s="181"/>
      <c r="X169" s="181"/>
      <c r="Y169" s="181"/>
      <c r="Z169" s="181"/>
      <c r="AA169" s="181"/>
      <c r="AB169" s="181"/>
      <c r="AC169" s="181"/>
      <c r="AD169" s="181"/>
      <c r="AE169" s="181"/>
      <c r="AF169" s="181"/>
      <c r="AG169" s="181"/>
      <c r="AH169" s="181"/>
      <c r="AI169" s="181"/>
    </row>
    <row r="170" spans="1:35" s="50" customFormat="1" ht="18" customHeight="1" x14ac:dyDescent="0.2">
      <c r="A170" s="227"/>
      <c r="B170" s="228"/>
      <c r="C170" s="228"/>
      <c r="D170" s="229"/>
      <c r="E170" s="187" t="s">
        <v>141</v>
      </c>
      <c r="F170" s="187"/>
      <c r="G170" s="187"/>
      <c r="H170" s="187"/>
      <c r="I170" s="184" t="s">
        <v>193</v>
      </c>
      <c r="J170" s="185"/>
      <c r="K170" s="185"/>
      <c r="L170" s="185"/>
      <c r="M170" s="185"/>
      <c r="N170" s="185"/>
      <c r="O170" s="185"/>
      <c r="P170" s="185"/>
      <c r="Q170" s="185"/>
      <c r="R170" s="185"/>
      <c r="S170" s="185"/>
      <c r="T170" s="185"/>
      <c r="U170" s="185"/>
      <c r="V170" s="185"/>
      <c r="W170" s="185"/>
      <c r="X170" s="185"/>
      <c r="Y170" s="185"/>
      <c r="Z170" s="185"/>
      <c r="AA170" s="185"/>
      <c r="AB170" s="185"/>
      <c r="AC170" s="185"/>
      <c r="AD170" s="185"/>
      <c r="AE170" s="185"/>
      <c r="AF170" s="185"/>
      <c r="AG170" s="185"/>
      <c r="AH170" s="185"/>
      <c r="AI170" s="186"/>
    </row>
    <row r="171" spans="1:35" s="50" customFormat="1" ht="10.5" customHeight="1" x14ac:dyDescent="0.2">
      <c r="A171" s="222">
        <v>19</v>
      </c>
      <c r="B171" s="223"/>
      <c r="C171" s="223"/>
      <c r="D171" s="224"/>
      <c r="E171" s="182" t="s">
        <v>185</v>
      </c>
      <c r="F171" s="182"/>
      <c r="G171" s="182"/>
      <c r="H171" s="182"/>
      <c r="I171" s="182"/>
      <c r="J171" s="182"/>
      <c r="K171" s="182"/>
      <c r="L171" s="182"/>
      <c r="M171" s="182"/>
      <c r="N171" s="182"/>
      <c r="O171" s="182"/>
      <c r="P171" s="182"/>
      <c r="Q171" s="182"/>
      <c r="R171" s="182"/>
      <c r="S171" s="182"/>
      <c r="T171" s="182"/>
      <c r="U171" s="182"/>
      <c r="V171" s="182"/>
      <c r="W171" s="182"/>
      <c r="X171" s="182"/>
      <c r="Y171" s="182"/>
      <c r="Z171" s="182"/>
      <c r="AA171" s="182"/>
      <c r="AB171" s="182"/>
      <c r="AC171" s="182"/>
      <c r="AD171" s="182"/>
      <c r="AE171" s="182"/>
      <c r="AF171" s="182"/>
      <c r="AG171" s="182"/>
      <c r="AH171" s="182"/>
      <c r="AI171" s="182"/>
    </row>
    <row r="172" spans="1:35" s="50" customFormat="1" ht="10.5" customHeight="1" x14ac:dyDescent="0.2">
      <c r="A172" s="225"/>
      <c r="B172" s="123"/>
      <c r="C172" s="123"/>
      <c r="D172" s="226"/>
      <c r="E172" s="187" t="s">
        <v>174</v>
      </c>
      <c r="F172" s="187"/>
      <c r="G172" s="187"/>
      <c r="H172" s="187"/>
      <c r="I172" s="181" t="s">
        <v>128</v>
      </c>
      <c r="J172" s="181"/>
      <c r="K172" s="181"/>
      <c r="L172" s="181"/>
      <c r="M172" s="181"/>
      <c r="N172" s="181"/>
      <c r="O172" s="181"/>
      <c r="P172" s="181"/>
      <c r="Q172" s="181"/>
      <c r="R172" s="181"/>
      <c r="S172" s="181"/>
      <c r="T172" s="181"/>
      <c r="U172" s="181"/>
      <c r="V172" s="181"/>
      <c r="W172" s="181"/>
      <c r="X172" s="181"/>
      <c r="Y172" s="181"/>
      <c r="Z172" s="181"/>
      <c r="AA172" s="181"/>
      <c r="AB172" s="181"/>
      <c r="AC172" s="181"/>
      <c r="AD172" s="181"/>
      <c r="AE172" s="181"/>
      <c r="AF172" s="181"/>
      <c r="AG172" s="181"/>
      <c r="AH172" s="181"/>
      <c r="AI172" s="181"/>
    </row>
    <row r="173" spans="1:35" s="50" customFormat="1" ht="10.5" customHeight="1" x14ac:dyDescent="0.2">
      <c r="A173" s="225"/>
      <c r="B173" s="123"/>
      <c r="C173" s="123"/>
      <c r="D173" s="226"/>
      <c r="E173" s="187" t="s">
        <v>156</v>
      </c>
      <c r="F173" s="187"/>
      <c r="G173" s="187"/>
      <c r="H173" s="187"/>
      <c r="I173" s="181" t="s">
        <v>196</v>
      </c>
      <c r="J173" s="181"/>
      <c r="K173" s="181"/>
      <c r="L173" s="181"/>
      <c r="M173" s="181"/>
      <c r="N173" s="181"/>
      <c r="O173" s="181"/>
      <c r="P173" s="181"/>
      <c r="Q173" s="181"/>
      <c r="R173" s="181"/>
      <c r="S173" s="181"/>
      <c r="T173" s="181"/>
      <c r="U173" s="181"/>
      <c r="V173" s="181"/>
      <c r="W173" s="181"/>
      <c r="X173" s="181"/>
      <c r="Y173" s="181"/>
      <c r="Z173" s="181"/>
      <c r="AA173" s="181"/>
      <c r="AB173" s="181"/>
      <c r="AC173" s="181"/>
      <c r="AD173" s="181"/>
      <c r="AE173" s="181"/>
      <c r="AF173" s="181"/>
      <c r="AG173" s="181"/>
      <c r="AH173" s="181"/>
      <c r="AI173" s="181"/>
    </row>
    <row r="174" spans="1:35" s="50" customFormat="1" ht="10.5" customHeight="1" x14ac:dyDescent="0.2">
      <c r="A174" s="227"/>
      <c r="B174" s="228"/>
      <c r="C174" s="228"/>
      <c r="D174" s="229"/>
      <c r="E174" s="187" t="s">
        <v>180</v>
      </c>
      <c r="F174" s="187"/>
      <c r="G174" s="187"/>
      <c r="H174" s="187"/>
      <c r="I174" s="181" t="s">
        <v>130</v>
      </c>
      <c r="J174" s="181"/>
      <c r="K174" s="181"/>
      <c r="L174" s="181"/>
      <c r="M174" s="181"/>
      <c r="N174" s="181"/>
      <c r="O174" s="181"/>
      <c r="P174" s="181"/>
      <c r="Q174" s="181"/>
      <c r="R174" s="181"/>
      <c r="S174" s="181"/>
      <c r="T174" s="181"/>
      <c r="U174" s="181"/>
      <c r="V174" s="181"/>
      <c r="W174" s="181"/>
      <c r="X174" s="181"/>
      <c r="Y174" s="181"/>
      <c r="Z174" s="181"/>
      <c r="AA174" s="181"/>
      <c r="AB174" s="181"/>
      <c r="AC174" s="181"/>
      <c r="AD174" s="181"/>
      <c r="AE174" s="181"/>
      <c r="AF174" s="181"/>
      <c r="AG174" s="181"/>
      <c r="AH174" s="181"/>
      <c r="AI174" s="181"/>
    </row>
    <row r="175" spans="1:35" s="50" customFormat="1" ht="10.5" customHeight="1" x14ac:dyDescent="0.2">
      <c r="A175" s="222">
        <v>20</v>
      </c>
      <c r="B175" s="223"/>
      <c r="C175" s="223"/>
      <c r="D175" s="224"/>
      <c r="E175" s="182" t="s">
        <v>186</v>
      </c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2"/>
      <c r="W175" s="182"/>
      <c r="X175" s="182"/>
      <c r="Y175" s="182"/>
      <c r="Z175" s="182"/>
      <c r="AA175" s="182"/>
      <c r="AB175" s="182"/>
      <c r="AC175" s="182"/>
      <c r="AD175" s="182"/>
      <c r="AE175" s="182"/>
      <c r="AF175" s="182"/>
      <c r="AG175" s="182"/>
      <c r="AH175" s="182"/>
      <c r="AI175" s="182"/>
    </row>
    <row r="176" spans="1:35" s="50" customFormat="1" ht="10.5" customHeight="1" x14ac:dyDescent="0.2">
      <c r="A176" s="225"/>
      <c r="B176" s="123"/>
      <c r="C176" s="123"/>
      <c r="D176" s="226"/>
      <c r="E176" s="187" t="s">
        <v>168</v>
      </c>
      <c r="F176" s="187"/>
      <c r="G176" s="187"/>
      <c r="H176" s="187"/>
      <c r="I176" s="181" t="s">
        <v>187</v>
      </c>
      <c r="J176" s="181"/>
      <c r="K176" s="181"/>
      <c r="L176" s="181"/>
      <c r="M176" s="181"/>
      <c r="N176" s="181"/>
      <c r="O176" s="181"/>
      <c r="P176" s="181"/>
      <c r="Q176" s="181"/>
      <c r="R176" s="181"/>
      <c r="S176" s="181"/>
      <c r="T176" s="181"/>
      <c r="U176" s="181"/>
      <c r="V176" s="181"/>
      <c r="W176" s="181"/>
      <c r="X176" s="181"/>
      <c r="Y176" s="181"/>
      <c r="Z176" s="181"/>
      <c r="AA176" s="181"/>
      <c r="AB176" s="181"/>
      <c r="AC176" s="181"/>
      <c r="AD176" s="181"/>
      <c r="AE176" s="181"/>
      <c r="AF176" s="181"/>
      <c r="AG176" s="181"/>
      <c r="AH176" s="181"/>
      <c r="AI176" s="181"/>
    </row>
    <row r="177" spans="1:35" s="50" customFormat="1" ht="10.5" customHeight="1" x14ac:dyDescent="0.2">
      <c r="A177" s="227"/>
      <c r="B177" s="228"/>
      <c r="C177" s="228"/>
      <c r="D177" s="229"/>
      <c r="E177" s="187" t="s">
        <v>156</v>
      </c>
      <c r="F177" s="187"/>
      <c r="G177" s="187"/>
      <c r="H177" s="187"/>
      <c r="I177" s="181" t="s">
        <v>196</v>
      </c>
      <c r="J177" s="181"/>
      <c r="K177" s="181"/>
      <c r="L177" s="181"/>
      <c r="M177" s="181"/>
      <c r="N177" s="181"/>
      <c r="O177" s="181"/>
      <c r="P177" s="181"/>
      <c r="Q177" s="181"/>
      <c r="R177" s="181"/>
      <c r="S177" s="181"/>
      <c r="T177" s="181"/>
      <c r="U177" s="181"/>
      <c r="V177" s="181"/>
      <c r="W177" s="181"/>
      <c r="X177" s="181"/>
      <c r="Y177" s="181"/>
      <c r="Z177" s="181"/>
      <c r="AA177" s="181"/>
      <c r="AB177" s="181"/>
      <c r="AC177" s="181"/>
      <c r="AD177" s="181"/>
      <c r="AE177" s="181"/>
      <c r="AF177" s="181"/>
      <c r="AG177" s="181"/>
      <c r="AH177" s="181"/>
      <c r="AI177" s="181"/>
    </row>
    <row r="178" spans="1:35" s="50" customFormat="1" ht="10.5" customHeight="1" x14ac:dyDescent="0.2">
      <c r="A178" s="222">
        <v>21</v>
      </c>
      <c r="B178" s="223"/>
      <c r="C178" s="223"/>
      <c r="D178" s="224"/>
      <c r="E178" s="182" t="s">
        <v>188</v>
      </c>
      <c r="F178" s="182"/>
      <c r="G178" s="182"/>
      <c r="H178" s="182"/>
      <c r="I178" s="182"/>
      <c r="J178" s="182"/>
      <c r="K178" s="182"/>
      <c r="L178" s="182"/>
      <c r="M178" s="182"/>
      <c r="N178" s="182"/>
      <c r="O178" s="182"/>
      <c r="P178" s="182"/>
      <c r="Q178" s="182"/>
      <c r="R178" s="182"/>
      <c r="S178" s="182"/>
      <c r="T178" s="182"/>
      <c r="U178" s="182"/>
      <c r="V178" s="182"/>
      <c r="W178" s="182"/>
      <c r="X178" s="182"/>
      <c r="Y178" s="182"/>
      <c r="Z178" s="182"/>
      <c r="AA178" s="182"/>
      <c r="AB178" s="182"/>
      <c r="AC178" s="182"/>
      <c r="AD178" s="182"/>
      <c r="AE178" s="182"/>
      <c r="AF178" s="182"/>
      <c r="AG178" s="182"/>
      <c r="AH178" s="182"/>
      <c r="AI178" s="182"/>
    </row>
    <row r="179" spans="1:35" s="50" customFormat="1" ht="10.5" customHeight="1" x14ac:dyDescent="0.2">
      <c r="A179" s="225"/>
      <c r="B179" s="123"/>
      <c r="C179" s="123"/>
      <c r="D179" s="226"/>
      <c r="E179" s="187" t="s">
        <v>189</v>
      </c>
      <c r="F179" s="187"/>
      <c r="G179" s="187"/>
      <c r="H179" s="187"/>
      <c r="I179" s="181" t="s">
        <v>202</v>
      </c>
      <c r="J179" s="181"/>
      <c r="K179" s="181"/>
      <c r="L179" s="181"/>
      <c r="M179" s="181"/>
      <c r="N179" s="181"/>
      <c r="O179" s="181"/>
      <c r="P179" s="181"/>
      <c r="Q179" s="181"/>
      <c r="R179" s="181"/>
      <c r="S179" s="181"/>
      <c r="T179" s="181"/>
      <c r="U179" s="181"/>
      <c r="V179" s="181"/>
      <c r="W179" s="181"/>
      <c r="X179" s="181"/>
      <c r="Y179" s="181"/>
      <c r="Z179" s="181"/>
      <c r="AA179" s="181"/>
      <c r="AB179" s="181"/>
      <c r="AC179" s="181"/>
      <c r="AD179" s="181"/>
      <c r="AE179" s="181"/>
      <c r="AF179" s="181"/>
      <c r="AG179" s="181"/>
      <c r="AH179" s="181"/>
      <c r="AI179" s="181"/>
    </row>
    <row r="180" spans="1:35" s="50" customFormat="1" ht="10.5" customHeight="1" x14ac:dyDescent="0.2">
      <c r="A180" s="227"/>
      <c r="B180" s="228"/>
      <c r="C180" s="228"/>
      <c r="D180" s="229"/>
      <c r="E180" s="187" t="s">
        <v>190</v>
      </c>
      <c r="F180" s="187"/>
      <c r="G180" s="187"/>
      <c r="H180" s="187"/>
      <c r="I180" s="181" t="s">
        <v>192</v>
      </c>
      <c r="J180" s="181"/>
      <c r="K180" s="181"/>
      <c r="L180" s="181"/>
      <c r="M180" s="181"/>
      <c r="N180" s="181"/>
      <c r="O180" s="181"/>
      <c r="P180" s="181"/>
      <c r="Q180" s="181"/>
      <c r="R180" s="181"/>
      <c r="S180" s="181"/>
      <c r="T180" s="181"/>
      <c r="U180" s="181"/>
      <c r="V180" s="181"/>
      <c r="W180" s="181"/>
      <c r="X180" s="181"/>
      <c r="Y180" s="181"/>
      <c r="Z180" s="181"/>
      <c r="AA180" s="181"/>
      <c r="AB180" s="181"/>
      <c r="AC180" s="181"/>
      <c r="AD180" s="181"/>
      <c r="AE180" s="181"/>
      <c r="AF180" s="181"/>
      <c r="AG180" s="181"/>
      <c r="AH180" s="181"/>
      <c r="AI180" s="181"/>
    </row>
    <row r="181" spans="1:35" s="50" customFormat="1" ht="10.5" customHeight="1" x14ac:dyDescent="0.2">
      <c r="A181" s="222">
        <v>22</v>
      </c>
      <c r="B181" s="223"/>
      <c r="C181" s="223"/>
      <c r="D181" s="224"/>
      <c r="E181" s="182" t="s">
        <v>107</v>
      </c>
      <c r="F181" s="182"/>
      <c r="G181" s="182"/>
      <c r="H181" s="182"/>
      <c r="I181" s="182"/>
      <c r="J181" s="182"/>
      <c r="K181" s="182"/>
      <c r="L181" s="182"/>
      <c r="M181" s="182"/>
      <c r="N181" s="182"/>
      <c r="O181" s="182"/>
      <c r="P181" s="182"/>
      <c r="Q181" s="182"/>
      <c r="R181" s="182"/>
      <c r="S181" s="182"/>
      <c r="T181" s="182"/>
      <c r="U181" s="182"/>
      <c r="V181" s="182"/>
      <c r="W181" s="182"/>
      <c r="X181" s="182"/>
      <c r="Y181" s="182"/>
      <c r="Z181" s="182"/>
      <c r="AA181" s="182"/>
      <c r="AB181" s="182"/>
      <c r="AC181" s="182"/>
      <c r="AD181" s="182"/>
      <c r="AE181" s="182"/>
      <c r="AF181" s="182"/>
      <c r="AG181" s="182"/>
      <c r="AH181" s="182"/>
      <c r="AI181" s="182"/>
    </row>
    <row r="182" spans="1:35" s="50" customFormat="1" ht="10.5" customHeight="1" x14ac:dyDescent="0.2">
      <c r="A182" s="225"/>
      <c r="B182" s="123"/>
      <c r="C182" s="123"/>
      <c r="D182" s="226"/>
      <c r="E182" s="187" t="s">
        <v>183</v>
      </c>
      <c r="F182" s="187"/>
      <c r="G182" s="187"/>
      <c r="H182" s="187"/>
      <c r="I182" s="230" t="s">
        <v>191</v>
      </c>
      <c r="J182" s="230"/>
      <c r="K182" s="230"/>
      <c r="L182" s="230"/>
      <c r="M182" s="230"/>
      <c r="N182" s="230"/>
      <c r="O182" s="230"/>
      <c r="P182" s="230"/>
      <c r="Q182" s="230"/>
      <c r="R182" s="230"/>
      <c r="S182" s="230"/>
      <c r="T182" s="230"/>
      <c r="U182" s="230"/>
      <c r="V182" s="230"/>
      <c r="W182" s="230"/>
      <c r="X182" s="230"/>
      <c r="Y182" s="230"/>
      <c r="Z182" s="230"/>
      <c r="AA182" s="230"/>
      <c r="AB182" s="230"/>
      <c r="AC182" s="230"/>
      <c r="AD182" s="230"/>
      <c r="AE182" s="230"/>
      <c r="AF182" s="230"/>
      <c r="AG182" s="230"/>
      <c r="AH182" s="230"/>
      <c r="AI182" s="230"/>
    </row>
    <row r="183" spans="1:35" s="50" customFormat="1" ht="10.5" customHeight="1" x14ac:dyDescent="0.2">
      <c r="A183" s="225"/>
      <c r="B183" s="123"/>
      <c r="C183" s="123"/>
      <c r="D183" s="226"/>
      <c r="E183" s="187"/>
      <c r="F183" s="187"/>
      <c r="G183" s="187"/>
      <c r="H183" s="187"/>
      <c r="I183" s="230"/>
      <c r="J183" s="230"/>
      <c r="K183" s="230"/>
      <c r="L183" s="230"/>
      <c r="M183" s="230"/>
      <c r="N183" s="230"/>
      <c r="O183" s="230"/>
      <c r="P183" s="230"/>
      <c r="Q183" s="230"/>
      <c r="R183" s="230"/>
      <c r="S183" s="230"/>
      <c r="T183" s="230"/>
      <c r="U183" s="230"/>
      <c r="V183" s="230"/>
      <c r="W183" s="230"/>
      <c r="X183" s="230"/>
      <c r="Y183" s="230"/>
      <c r="Z183" s="230"/>
      <c r="AA183" s="230"/>
      <c r="AB183" s="230"/>
      <c r="AC183" s="230"/>
      <c r="AD183" s="230"/>
      <c r="AE183" s="230"/>
      <c r="AF183" s="230"/>
      <c r="AG183" s="230"/>
      <c r="AH183" s="230"/>
      <c r="AI183" s="230"/>
    </row>
    <row r="184" spans="1:35" s="50" customFormat="1" ht="10.5" customHeight="1" x14ac:dyDescent="0.2">
      <c r="A184" s="227"/>
      <c r="B184" s="228"/>
      <c r="C184" s="228"/>
      <c r="D184" s="229"/>
      <c r="E184" s="187" t="s">
        <v>156</v>
      </c>
      <c r="F184" s="187"/>
      <c r="G184" s="187"/>
      <c r="H184" s="187"/>
      <c r="I184" s="181" t="s">
        <v>196</v>
      </c>
      <c r="J184" s="181"/>
      <c r="K184" s="181"/>
      <c r="L184" s="181"/>
      <c r="M184" s="181"/>
      <c r="N184" s="181"/>
      <c r="O184" s="181"/>
      <c r="P184" s="181"/>
      <c r="Q184" s="181"/>
      <c r="R184" s="181"/>
      <c r="S184" s="181"/>
      <c r="T184" s="181"/>
      <c r="U184" s="181"/>
      <c r="V184" s="181"/>
      <c r="W184" s="181"/>
      <c r="X184" s="181"/>
      <c r="Y184" s="181"/>
      <c r="Z184" s="181"/>
      <c r="AA184" s="181"/>
      <c r="AB184" s="181"/>
      <c r="AC184" s="181"/>
      <c r="AD184" s="181"/>
      <c r="AE184" s="181"/>
      <c r="AF184" s="181"/>
      <c r="AG184" s="181"/>
      <c r="AH184" s="181"/>
      <c r="AI184" s="181"/>
    </row>
    <row r="185" spans="1:35" s="14" customFormat="1" ht="6.75" customHeight="1" x14ac:dyDescent="0.2"/>
    <row r="186" spans="1:35" x14ac:dyDescent="0.2">
      <c r="A186" s="14" t="s">
        <v>49</v>
      </c>
      <c r="B186" s="14"/>
      <c r="C186" s="141" t="s">
        <v>112</v>
      </c>
      <c r="D186" s="141"/>
      <c r="E186" s="141"/>
      <c r="F186" s="141"/>
      <c r="G186" s="141"/>
      <c r="H186" s="141"/>
      <c r="I186" s="141"/>
      <c r="J186" s="141"/>
      <c r="K186" s="141"/>
      <c r="L186" s="141"/>
      <c r="M186" s="141"/>
      <c r="N186" s="141"/>
      <c r="O186" s="141"/>
      <c r="P186" s="141"/>
      <c r="Q186" s="141"/>
      <c r="R186" s="14"/>
      <c r="S186" s="14"/>
      <c r="T186" s="14"/>
      <c r="U186" s="14"/>
      <c r="V186" s="14"/>
      <c r="W186" s="14"/>
      <c r="X186" s="14"/>
      <c r="Y186" s="14"/>
      <c r="Z186" s="14"/>
      <c r="AA186" s="14"/>
      <c r="AB186" s="14"/>
      <c r="AC186" s="14"/>
      <c r="AD186" s="14"/>
      <c r="AE186" s="14"/>
      <c r="AF186" s="14"/>
      <c r="AG186" s="14"/>
      <c r="AH186" s="14"/>
      <c r="AI186" s="14"/>
    </row>
    <row r="187" spans="1:35" ht="3" customHeight="1" x14ac:dyDescent="0.2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  <c r="AA187" s="14"/>
      <c r="AB187" s="14"/>
      <c r="AC187" s="14"/>
      <c r="AD187" s="14"/>
      <c r="AE187" s="14"/>
      <c r="AF187" s="14"/>
      <c r="AG187" s="14"/>
      <c r="AH187" s="14"/>
      <c r="AI187" s="14"/>
    </row>
    <row r="188" spans="1:35" x14ac:dyDescent="0.2">
      <c r="A188" s="14"/>
      <c r="B188" s="14"/>
      <c r="C188" s="178"/>
      <c r="D188" s="179"/>
      <c r="E188" s="179"/>
      <c r="F188" s="179"/>
      <c r="G188" s="179"/>
      <c r="H188" s="179"/>
      <c r="I188" s="179"/>
      <c r="J188" s="179"/>
      <c r="K188" s="179"/>
      <c r="L188" s="179"/>
      <c r="M188" s="179"/>
      <c r="N188" s="179"/>
      <c r="O188" s="179"/>
      <c r="P188" s="179"/>
      <c r="Q188" s="179"/>
      <c r="R188" s="179"/>
      <c r="S188" s="179"/>
      <c r="T188" s="179"/>
      <c r="U188" s="179"/>
      <c r="V188" s="179"/>
      <c r="W188" s="179"/>
      <c r="X188" s="179"/>
      <c r="Y188" s="179"/>
      <c r="Z188" s="179"/>
      <c r="AA188" s="179"/>
      <c r="AB188" s="179"/>
      <c r="AC188" s="179"/>
      <c r="AD188" s="179"/>
      <c r="AE188" s="179"/>
      <c r="AF188" s="179"/>
      <c r="AG188" s="180"/>
      <c r="AH188" s="25"/>
      <c r="AI188" s="14"/>
    </row>
    <row r="189" spans="1:35" x14ac:dyDescent="0.2">
      <c r="A189" s="14"/>
      <c r="B189" s="14"/>
      <c r="C189" s="175"/>
      <c r="D189" s="176"/>
      <c r="E189" s="176"/>
      <c r="F189" s="176"/>
      <c r="G189" s="176"/>
      <c r="H189" s="176"/>
      <c r="I189" s="176"/>
      <c r="J189" s="176"/>
      <c r="K189" s="176"/>
      <c r="L189" s="176"/>
      <c r="M189" s="176"/>
      <c r="N189" s="176"/>
      <c r="O189" s="176"/>
      <c r="P189" s="176"/>
      <c r="Q189" s="176"/>
      <c r="R189" s="176"/>
      <c r="S189" s="176"/>
      <c r="T189" s="176"/>
      <c r="U189" s="176"/>
      <c r="V189" s="176"/>
      <c r="W189" s="176"/>
      <c r="X189" s="176"/>
      <c r="Y189" s="176"/>
      <c r="Z189" s="176"/>
      <c r="AA189" s="176"/>
      <c r="AB189" s="176"/>
      <c r="AC189" s="176"/>
      <c r="AD189" s="176"/>
      <c r="AE189" s="176"/>
      <c r="AF189" s="176"/>
      <c r="AG189" s="177"/>
      <c r="AH189" s="25"/>
      <c r="AI189" s="14"/>
    </row>
    <row r="190" spans="1:35" x14ac:dyDescent="0.2">
      <c r="A190" s="14"/>
      <c r="B190" s="14"/>
      <c r="C190" s="175"/>
      <c r="D190" s="176"/>
      <c r="E190" s="176"/>
      <c r="F190" s="176"/>
      <c r="G190" s="176"/>
      <c r="H190" s="176"/>
      <c r="I190" s="176"/>
      <c r="J190" s="176"/>
      <c r="K190" s="176"/>
      <c r="L190" s="176"/>
      <c r="M190" s="176"/>
      <c r="N190" s="176"/>
      <c r="O190" s="176"/>
      <c r="P190" s="176"/>
      <c r="Q190" s="176"/>
      <c r="R190" s="176"/>
      <c r="S190" s="176"/>
      <c r="T190" s="176"/>
      <c r="U190" s="176"/>
      <c r="V190" s="176"/>
      <c r="W190" s="176"/>
      <c r="X190" s="176"/>
      <c r="Y190" s="176"/>
      <c r="Z190" s="176"/>
      <c r="AA190" s="176"/>
      <c r="AB190" s="176"/>
      <c r="AC190" s="176"/>
      <c r="AD190" s="176"/>
      <c r="AE190" s="176"/>
      <c r="AF190" s="176"/>
      <c r="AG190" s="177"/>
      <c r="AH190" s="25"/>
      <c r="AI190" s="14"/>
    </row>
    <row r="191" spans="1:35" x14ac:dyDescent="0.2">
      <c r="A191" s="14"/>
      <c r="B191" s="14"/>
      <c r="C191" s="175"/>
      <c r="D191" s="176"/>
      <c r="E191" s="176"/>
      <c r="F191" s="176"/>
      <c r="G191" s="176"/>
      <c r="H191" s="176"/>
      <c r="I191" s="176"/>
      <c r="J191" s="176"/>
      <c r="K191" s="176"/>
      <c r="L191" s="176"/>
      <c r="M191" s="176"/>
      <c r="N191" s="176"/>
      <c r="O191" s="176"/>
      <c r="P191" s="176"/>
      <c r="Q191" s="176"/>
      <c r="R191" s="176"/>
      <c r="S191" s="176"/>
      <c r="T191" s="176"/>
      <c r="U191" s="176"/>
      <c r="V191" s="176"/>
      <c r="W191" s="176"/>
      <c r="X191" s="176"/>
      <c r="Y191" s="176"/>
      <c r="Z191" s="176"/>
      <c r="AA191" s="176"/>
      <c r="AB191" s="176"/>
      <c r="AC191" s="176"/>
      <c r="AD191" s="176"/>
      <c r="AE191" s="176"/>
      <c r="AF191" s="176"/>
      <c r="AG191" s="177"/>
      <c r="AH191" s="25"/>
      <c r="AI191" s="14"/>
    </row>
    <row r="192" spans="1:35" x14ac:dyDescent="0.2">
      <c r="A192" s="14"/>
      <c r="B192" s="14"/>
      <c r="C192" s="175"/>
      <c r="D192" s="176"/>
      <c r="E192" s="176"/>
      <c r="F192" s="176"/>
      <c r="G192" s="176"/>
      <c r="H192" s="176"/>
      <c r="I192" s="176"/>
      <c r="J192" s="176"/>
      <c r="K192" s="176"/>
      <c r="L192" s="176"/>
      <c r="M192" s="176"/>
      <c r="N192" s="176"/>
      <c r="O192" s="176"/>
      <c r="P192" s="176"/>
      <c r="Q192" s="176"/>
      <c r="R192" s="176"/>
      <c r="S192" s="176"/>
      <c r="T192" s="176"/>
      <c r="U192" s="176"/>
      <c r="V192" s="176"/>
      <c r="W192" s="176"/>
      <c r="X192" s="176"/>
      <c r="Y192" s="176"/>
      <c r="Z192" s="176"/>
      <c r="AA192" s="176"/>
      <c r="AB192" s="176"/>
      <c r="AC192" s="176"/>
      <c r="AD192" s="176"/>
      <c r="AE192" s="176"/>
      <c r="AF192" s="176"/>
      <c r="AG192" s="177"/>
      <c r="AH192" s="25"/>
      <c r="AI192" s="14"/>
    </row>
    <row r="193" spans="1:35" x14ac:dyDescent="0.2">
      <c r="A193" s="14"/>
      <c r="B193" s="14"/>
      <c r="C193" s="175"/>
      <c r="D193" s="176"/>
      <c r="E193" s="176"/>
      <c r="F193" s="176"/>
      <c r="G193" s="176"/>
      <c r="H193" s="176"/>
      <c r="I193" s="176"/>
      <c r="J193" s="176"/>
      <c r="K193" s="176"/>
      <c r="L193" s="176"/>
      <c r="M193" s="176"/>
      <c r="N193" s="176"/>
      <c r="O193" s="176"/>
      <c r="P193" s="176"/>
      <c r="Q193" s="176"/>
      <c r="R193" s="176"/>
      <c r="S193" s="176"/>
      <c r="T193" s="176"/>
      <c r="U193" s="176"/>
      <c r="V193" s="176"/>
      <c r="W193" s="176"/>
      <c r="X193" s="176"/>
      <c r="Y193" s="176"/>
      <c r="Z193" s="176"/>
      <c r="AA193" s="176"/>
      <c r="AB193" s="176"/>
      <c r="AC193" s="176"/>
      <c r="AD193" s="176"/>
      <c r="AE193" s="176"/>
      <c r="AF193" s="176"/>
      <c r="AG193" s="177"/>
      <c r="AH193" s="25"/>
      <c r="AI193" s="14"/>
    </row>
    <row r="194" spans="1:35" x14ac:dyDescent="0.2">
      <c r="A194" s="14"/>
      <c r="B194" s="14"/>
      <c r="C194" s="217"/>
      <c r="D194" s="146"/>
      <c r="E194" s="146"/>
      <c r="F194" s="146"/>
      <c r="G194" s="146"/>
      <c r="H194" s="146"/>
      <c r="I194" s="146"/>
      <c r="J194" s="146"/>
      <c r="K194" s="146"/>
      <c r="L194" s="146"/>
      <c r="M194" s="146"/>
      <c r="N194" s="146"/>
      <c r="O194" s="146"/>
      <c r="P194" s="146"/>
      <c r="Q194" s="146"/>
      <c r="R194" s="146"/>
      <c r="S194" s="146"/>
      <c r="T194" s="146"/>
      <c r="U194" s="146"/>
      <c r="V194" s="146"/>
      <c r="W194" s="146"/>
      <c r="X194" s="146"/>
      <c r="Y194" s="146"/>
      <c r="Z194" s="146"/>
      <c r="AA194" s="146"/>
      <c r="AB194" s="146"/>
      <c r="AC194" s="146"/>
      <c r="AD194" s="146"/>
      <c r="AE194" s="146"/>
      <c r="AF194" s="146"/>
      <c r="AG194" s="160"/>
      <c r="AH194" s="14"/>
      <c r="AI194" s="14"/>
    </row>
    <row r="195" spans="1:35" s="14" customFormat="1" x14ac:dyDescent="0.2">
      <c r="C195" s="217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46"/>
      <c r="W195" s="146"/>
      <c r="X195" s="146"/>
      <c r="Y195" s="146"/>
      <c r="Z195" s="146"/>
      <c r="AA195" s="146"/>
      <c r="AB195" s="146"/>
      <c r="AC195" s="146"/>
      <c r="AD195" s="146"/>
      <c r="AE195" s="146"/>
      <c r="AF195" s="146"/>
      <c r="AG195" s="160"/>
    </row>
    <row r="196" spans="1:35" s="14" customFormat="1" x14ac:dyDescent="0.2">
      <c r="C196" s="217"/>
      <c r="D196" s="146"/>
      <c r="E196" s="146"/>
      <c r="F196" s="146"/>
      <c r="G196" s="146"/>
      <c r="H196" s="146"/>
      <c r="I196" s="146"/>
      <c r="J196" s="146"/>
      <c r="K196" s="146"/>
      <c r="L196" s="146"/>
      <c r="M196" s="146"/>
      <c r="N196" s="146"/>
      <c r="O196" s="146"/>
      <c r="P196" s="146"/>
      <c r="Q196" s="146"/>
      <c r="R196" s="146"/>
      <c r="S196" s="146"/>
      <c r="T196" s="146"/>
      <c r="U196" s="146"/>
      <c r="V196" s="146"/>
      <c r="W196" s="146"/>
      <c r="X196" s="146"/>
      <c r="Y196" s="146"/>
      <c r="Z196" s="146"/>
      <c r="AA196" s="146"/>
      <c r="AB196" s="146"/>
      <c r="AC196" s="146"/>
      <c r="AD196" s="146"/>
      <c r="AE196" s="146"/>
      <c r="AF196" s="146"/>
      <c r="AG196" s="160"/>
    </row>
    <row r="197" spans="1:35" s="14" customFormat="1" x14ac:dyDescent="0.2">
      <c r="C197" s="217"/>
      <c r="D197" s="146"/>
      <c r="E197" s="146"/>
      <c r="F197" s="146"/>
      <c r="G197" s="146"/>
      <c r="H197" s="146"/>
      <c r="I197" s="146"/>
      <c r="J197" s="146"/>
      <c r="K197" s="146"/>
      <c r="L197" s="146"/>
      <c r="M197" s="146"/>
      <c r="N197" s="146"/>
      <c r="O197" s="146"/>
      <c r="P197" s="146"/>
      <c r="Q197" s="146"/>
      <c r="R197" s="146"/>
      <c r="S197" s="146"/>
      <c r="T197" s="146"/>
      <c r="U197" s="146"/>
      <c r="V197" s="146"/>
      <c r="W197" s="146"/>
      <c r="X197" s="146"/>
      <c r="Y197" s="146"/>
      <c r="Z197" s="146"/>
      <c r="AA197" s="146"/>
      <c r="AB197" s="146"/>
      <c r="AC197" s="146"/>
      <c r="AD197" s="146"/>
      <c r="AE197" s="146"/>
      <c r="AF197" s="146"/>
      <c r="AG197" s="160"/>
    </row>
    <row r="198" spans="1:35" s="14" customFormat="1" x14ac:dyDescent="0.2">
      <c r="C198" s="217"/>
      <c r="D198" s="146"/>
      <c r="E198" s="146"/>
      <c r="F198" s="146"/>
      <c r="G198" s="146"/>
      <c r="H198" s="146"/>
      <c r="I198" s="146"/>
      <c r="J198" s="146"/>
      <c r="K198" s="146"/>
      <c r="L198" s="146"/>
      <c r="M198" s="146"/>
      <c r="N198" s="146"/>
      <c r="O198" s="146"/>
      <c r="P198" s="146"/>
      <c r="Q198" s="146"/>
      <c r="R198" s="146"/>
      <c r="S198" s="146"/>
      <c r="T198" s="146"/>
      <c r="U198" s="146"/>
      <c r="V198" s="146"/>
      <c r="W198" s="146"/>
      <c r="X198" s="146"/>
      <c r="Y198" s="146"/>
      <c r="Z198" s="146"/>
      <c r="AA198" s="146"/>
      <c r="AB198" s="146"/>
      <c r="AC198" s="146"/>
      <c r="AD198" s="146"/>
      <c r="AE198" s="146"/>
      <c r="AF198" s="146"/>
      <c r="AG198" s="160"/>
    </row>
    <row r="199" spans="1:35" s="14" customFormat="1" x14ac:dyDescent="0.2">
      <c r="C199" s="217"/>
      <c r="D199" s="146"/>
      <c r="E199" s="146"/>
      <c r="F199" s="146"/>
      <c r="G199" s="146"/>
      <c r="H199" s="146"/>
      <c r="I199" s="146"/>
      <c r="J199" s="146"/>
      <c r="K199" s="146"/>
      <c r="L199" s="146"/>
      <c r="M199" s="146"/>
      <c r="N199" s="146"/>
      <c r="O199" s="146"/>
      <c r="P199" s="146"/>
      <c r="Q199" s="146"/>
      <c r="R199" s="146"/>
      <c r="S199" s="146"/>
      <c r="T199" s="146"/>
      <c r="U199" s="146"/>
      <c r="V199" s="146"/>
      <c r="W199" s="146"/>
      <c r="X199" s="146"/>
      <c r="Y199" s="146"/>
      <c r="Z199" s="146"/>
      <c r="AA199" s="146"/>
      <c r="AB199" s="146"/>
      <c r="AC199" s="146"/>
      <c r="AD199" s="146"/>
      <c r="AE199" s="146"/>
      <c r="AF199" s="146"/>
      <c r="AG199" s="160"/>
    </row>
    <row r="200" spans="1:35" s="14" customFormat="1" x14ac:dyDescent="0.2">
      <c r="C200" s="217"/>
      <c r="D200" s="146"/>
      <c r="E200" s="146"/>
      <c r="F200" s="146"/>
      <c r="G200" s="146"/>
      <c r="H200" s="146"/>
      <c r="I200" s="146"/>
      <c r="J200" s="146"/>
      <c r="K200" s="146"/>
      <c r="L200" s="146"/>
      <c r="M200" s="146"/>
      <c r="N200" s="146"/>
      <c r="O200" s="146"/>
      <c r="P200" s="146"/>
      <c r="Q200" s="146"/>
      <c r="R200" s="146"/>
      <c r="S200" s="146"/>
      <c r="T200" s="146"/>
      <c r="U200" s="146"/>
      <c r="V200" s="146"/>
      <c r="W200" s="146"/>
      <c r="X200" s="146"/>
      <c r="Y200" s="146"/>
      <c r="Z200" s="146"/>
      <c r="AA200" s="146"/>
      <c r="AB200" s="146"/>
      <c r="AC200" s="146"/>
      <c r="AD200" s="146"/>
      <c r="AE200" s="146"/>
      <c r="AF200" s="146"/>
      <c r="AG200" s="160"/>
    </row>
    <row r="201" spans="1:35" s="14" customFormat="1" x14ac:dyDescent="0.2">
      <c r="C201" s="217"/>
      <c r="D201" s="146"/>
      <c r="E201" s="146"/>
      <c r="F201" s="146"/>
      <c r="G201" s="146"/>
      <c r="H201" s="146"/>
      <c r="I201" s="146"/>
      <c r="J201" s="146"/>
      <c r="K201" s="146"/>
      <c r="L201" s="146"/>
      <c r="M201" s="146"/>
      <c r="N201" s="146"/>
      <c r="O201" s="146"/>
      <c r="P201" s="146"/>
      <c r="Q201" s="146"/>
      <c r="R201" s="146"/>
      <c r="S201" s="146"/>
      <c r="T201" s="146"/>
      <c r="U201" s="146"/>
      <c r="V201" s="146"/>
      <c r="W201" s="146"/>
      <c r="X201" s="146"/>
      <c r="Y201" s="146"/>
      <c r="Z201" s="146"/>
      <c r="AA201" s="146"/>
      <c r="AB201" s="146"/>
      <c r="AC201" s="146"/>
      <c r="AD201" s="146"/>
      <c r="AE201" s="146"/>
      <c r="AF201" s="146"/>
      <c r="AG201" s="160"/>
    </row>
    <row r="202" spans="1:35" s="14" customFormat="1" x14ac:dyDescent="0.2">
      <c r="C202" s="217"/>
      <c r="D202" s="146"/>
      <c r="E202" s="146"/>
      <c r="F202" s="146"/>
      <c r="G202" s="146"/>
      <c r="H202" s="146"/>
      <c r="I202" s="146"/>
      <c r="J202" s="146"/>
      <c r="K202" s="146"/>
      <c r="L202" s="146"/>
      <c r="M202" s="146"/>
      <c r="N202" s="146"/>
      <c r="O202" s="146"/>
      <c r="P202" s="146"/>
      <c r="Q202" s="146"/>
      <c r="R202" s="146"/>
      <c r="S202" s="146"/>
      <c r="T202" s="146"/>
      <c r="U202" s="146"/>
      <c r="V202" s="146"/>
      <c r="W202" s="146"/>
      <c r="X202" s="146"/>
      <c r="Y202" s="146"/>
      <c r="Z202" s="146"/>
      <c r="AA202" s="146"/>
      <c r="AB202" s="146"/>
      <c r="AC202" s="146"/>
      <c r="AD202" s="146"/>
      <c r="AE202" s="146"/>
      <c r="AF202" s="146"/>
      <c r="AG202" s="160"/>
    </row>
    <row r="203" spans="1:35" s="14" customFormat="1" x14ac:dyDescent="0.2">
      <c r="C203" s="210"/>
      <c r="D203" s="211"/>
      <c r="E203" s="211"/>
      <c r="F203" s="211"/>
      <c r="G203" s="211"/>
      <c r="H203" s="211"/>
      <c r="I203" s="211"/>
      <c r="J203" s="211"/>
      <c r="K203" s="211"/>
      <c r="L203" s="211"/>
      <c r="M203" s="211"/>
      <c r="N203" s="211"/>
      <c r="O203" s="211"/>
      <c r="P203" s="211"/>
      <c r="Q203" s="211"/>
      <c r="R203" s="211"/>
      <c r="S203" s="211"/>
      <c r="T203" s="211"/>
      <c r="U203" s="211"/>
      <c r="V203" s="211"/>
      <c r="W203" s="211"/>
      <c r="X203" s="211"/>
      <c r="Y203" s="211"/>
      <c r="Z203" s="211"/>
      <c r="AA203" s="211"/>
      <c r="AB203" s="211"/>
      <c r="AC203" s="211"/>
      <c r="AD203" s="211"/>
      <c r="AE203" s="211"/>
      <c r="AF203" s="211"/>
      <c r="AG203" s="212"/>
    </row>
    <row r="204" spans="1:35" s="14" customFormat="1" x14ac:dyDescent="0.2"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  <c r="M204" s="146"/>
      <c r="N204" s="146"/>
      <c r="O204" s="146"/>
      <c r="P204" s="146"/>
      <c r="Q204" s="146"/>
      <c r="R204" s="146"/>
      <c r="S204" s="146"/>
      <c r="T204" s="146"/>
      <c r="U204" s="146"/>
      <c r="V204" s="146"/>
      <c r="W204" s="146"/>
      <c r="X204" s="146"/>
      <c r="Y204" s="146"/>
      <c r="Z204" s="146"/>
      <c r="AA204" s="146"/>
      <c r="AB204" s="146"/>
      <c r="AC204" s="146"/>
      <c r="AD204" s="146"/>
      <c r="AE204" s="146"/>
      <c r="AF204" s="146"/>
      <c r="AG204" s="146"/>
    </row>
    <row r="205" spans="1:35" x14ac:dyDescent="0.2">
      <c r="A205" s="14"/>
      <c r="B205" s="14"/>
      <c r="C205" s="174"/>
      <c r="D205" s="174"/>
      <c r="E205" s="174"/>
      <c r="F205" s="174"/>
      <c r="G205" s="174"/>
      <c r="H205" s="174"/>
      <c r="I205" s="174"/>
      <c r="J205" s="174"/>
      <c r="K205" s="1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4"/>
      <c r="W205" s="174"/>
      <c r="X205" s="174"/>
      <c r="Y205" s="174"/>
      <c r="Z205" s="174"/>
      <c r="AA205" s="14"/>
      <c r="AB205" s="174"/>
      <c r="AC205" s="174"/>
      <c r="AD205" s="174"/>
      <c r="AE205" s="174"/>
      <c r="AF205" s="174"/>
      <c r="AG205" s="174"/>
      <c r="AH205" s="14"/>
      <c r="AI205" s="14"/>
    </row>
    <row r="206" spans="1:35" s="51" customFormat="1" ht="9" customHeight="1" x14ac:dyDescent="0.2">
      <c r="A206" s="26"/>
      <c r="B206" s="26"/>
      <c r="C206" s="164" t="s">
        <v>115</v>
      </c>
      <c r="D206" s="164"/>
      <c r="E206" s="164"/>
      <c r="F206" s="164"/>
      <c r="G206" s="164"/>
      <c r="H206" s="164"/>
      <c r="I206" s="164"/>
      <c r="J206" s="164"/>
      <c r="K206" s="26"/>
      <c r="L206" s="164" t="s">
        <v>116</v>
      </c>
      <c r="M206" s="164"/>
      <c r="N206" s="164"/>
      <c r="O206" s="164"/>
      <c r="P206" s="164"/>
      <c r="Q206" s="164"/>
      <c r="R206" s="164"/>
      <c r="S206" s="164"/>
      <c r="T206" s="164"/>
      <c r="U206" s="164"/>
      <c r="V206" s="26"/>
      <c r="W206" s="164" t="s">
        <v>117</v>
      </c>
      <c r="X206" s="164"/>
      <c r="Y206" s="164"/>
      <c r="Z206" s="164"/>
      <c r="AA206" s="26"/>
      <c r="AB206" s="164" t="s">
        <v>118</v>
      </c>
      <c r="AC206" s="164"/>
      <c r="AD206" s="164"/>
      <c r="AE206" s="164"/>
      <c r="AF206" s="164"/>
      <c r="AG206" s="164"/>
      <c r="AH206" s="26"/>
      <c r="AI206" s="26"/>
    </row>
    <row r="207" spans="1:35" ht="6.75" customHeight="1" x14ac:dyDescent="0.2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F207" s="14"/>
      <c r="AG207" s="14"/>
      <c r="AH207" s="14"/>
      <c r="AI207" s="14"/>
    </row>
    <row r="208" spans="1:35" x14ac:dyDescent="0.2">
      <c r="A208" s="14"/>
      <c r="B208" s="14"/>
      <c r="C208" s="174"/>
      <c r="D208" s="174"/>
      <c r="E208" s="174"/>
      <c r="F208" s="174"/>
      <c r="G208" s="174"/>
      <c r="H208" s="174"/>
      <c r="I208" s="174"/>
      <c r="J208" s="174"/>
      <c r="K208" s="1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4"/>
      <c r="W208" s="174"/>
      <c r="X208" s="174"/>
      <c r="Y208" s="174"/>
      <c r="Z208" s="174"/>
      <c r="AA208" s="14"/>
      <c r="AB208" s="174"/>
      <c r="AC208" s="174"/>
      <c r="AD208" s="174"/>
      <c r="AE208" s="174"/>
      <c r="AF208" s="174"/>
      <c r="AG208" s="174"/>
      <c r="AH208" s="14"/>
      <c r="AI208" s="14"/>
    </row>
    <row r="209" spans="1:35" ht="9" customHeight="1" x14ac:dyDescent="0.2">
      <c r="A209" s="14"/>
      <c r="B209" s="14"/>
      <c r="C209" s="164" t="s">
        <v>115</v>
      </c>
      <c r="D209" s="164"/>
      <c r="E209" s="164"/>
      <c r="F209" s="164"/>
      <c r="G209" s="164"/>
      <c r="H209" s="164"/>
      <c r="I209" s="164"/>
      <c r="J209" s="164"/>
      <c r="K209" s="26"/>
      <c r="L209" s="164" t="s">
        <v>116</v>
      </c>
      <c r="M209" s="164"/>
      <c r="N209" s="164"/>
      <c r="O209" s="164"/>
      <c r="P209" s="164"/>
      <c r="Q209" s="164"/>
      <c r="R209" s="164"/>
      <c r="S209" s="164"/>
      <c r="T209" s="164"/>
      <c r="U209" s="164"/>
      <c r="V209" s="26"/>
      <c r="W209" s="164" t="s">
        <v>117</v>
      </c>
      <c r="X209" s="164"/>
      <c r="Y209" s="164"/>
      <c r="Z209" s="164"/>
      <c r="AA209" s="26"/>
      <c r="AB209" s="164" t="s">
        <v>118</v>
      </c>
      <c r="AC209" s="164"/>
      <c r="AD209" s="164"/>
      <c r="AE209" s="164"/>
      <c r="AF209" s="164"/>
      <c r="AG209" s="164"/>
      <c r="AH209" s="14"/>
      <c r="AI209" s="14"/>
    </row>
    <row r="210" spans="1:35" ht="6.75" customHeight="1" x14ac:dyDescent="0.2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  <c r="AA210" s="14"/>
      <c r="AB210" s="14"/>
      <c r="AC210" s="14"/>
      <c r="AD210" s="14"/>
      <c r="AE210" s="14"/>
      <c r="AF210" s="14"/>
      <c r="AG210" s="14"/>
      <c r="AH210" s="14"/>
      <c r="AI210" s="14"/>
    </row>
    <row r="211" spans="1:35" x14ac:dyDescent="0.2">
      <c r="A211" s="14"/>
      <c r="B211" s="14"/>
      <c r="C211" s="174"/>
      <c r="D211" s="174"/>
      <c r="E211" s="174"/>
      <c r="F211" s="174"/>
      <c r="G211" s="174"/>
      <c r="H211" s="174"/>
      <c r="I211" s="174"/>
      <c r="J211" s="174"/>
      <c r="K211" s="1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4"/>
      <c r="W211" s="174"/>
      <c r="X211" s="174"/>
      <c r="Y211" s="174"/>
      <c r="Z211" s="174"/>
      <c r="AA211" s="14"/>
      <c r="AB211" s="174"/>
      <c r="AC211" s="174"/>
      <c r="AD211" s="174"/>
      <c r="AE211" s="174"/>
      <c r="AF211" s="174"/>
      <c r="AG211" s="174"/>
      <c r="AH211" s="14"/>
      <c r="AI211" s="14"/>
    </row>
    <row r="212" spans="1:35" ht="9" customHeight="1" x14ac:dyDescent="0.2">
      <c r="A212" s="14"/>
      <c r="B212" s="14"/>
      <c r="C212" s="164" t="s">
        <v>115</v>
      </c>
      <c r="D212" s="164"/>
      <c r="E212" s="164"/>
      <c r="F212" s="164"/>
      <c r="G212" s="164"/>
      <c r="H212" s="164"/>
      <c r="I212" s="164"/>
      <c r="J212" s="164"/>
      <c r="K212" s="26"/>
      <c r="L212" s="164" t="s">
        <v>116</v>
      </c>
      <c r="M212" s="164"/>
      <c r="N212" s="164"/>
      <c r="O212" s="164"/>
      <c r="P212" s="164"/>
      <c r="Q212" s="164"/>
      <c r="R212" s="164"/>
      <c r="S212" s="164"/>
      <c r="T212" s="164"/>
      <c r="U212" s="164"/>
      <c r="V212" s="26"/>
      <c r="W212" s="164" t="s">
        <v>117</v>
      </c>
      <c r="X212" s="164"/>
      <c r="Y212" s="164"/>
      <c r="Z212" s="164"/>
      <c r="AA212" s="26"/>
      <c r="AB212" s="164" t="s">
        <v>118</v>
      </c>
      <c r="AC212" s="164"/>
      <c r="AD212" s="164"/>
      <c r="AE212" s="164"/>
      <c r="AF212" s="164"/>
      <c r="AG212" s="164"/>
      <c r="AH212" s="14"/>
      <c r="AI212" s="14"/>
    </row>
    <row r="213" spans="1:35" x14ac:dyDescent="0.2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</row>
  </sheetData>
  <sheetProtection password="CC17" sheet="1" objects="1" scenarios="1" selectLockedCells="1"/>
  <mergeCells count="495">
    <mergeCell ref="A108:D110"/>
    <mergeCell ref="A94:D97"/>
    <mergeCell ref="A88:D93"/>
    <mergeCell ref="A82:D87"/>
    <mergeCell ref="A9:AI9"/>
    <mergeCell ref="A6:AI7"/>
    <mergeCell ref="Y51:Z51"/>
    <mergeCell ref="AA51:AB51"/>
    <mergeCell ref="AD51:AE51"/>
    <mergeCell ref="AF51:AG51"/>
    <mergeCell ref="I110:AI110"/>
    <mergeCell ref="P15:AH15"/>
    <mergeCell ref="B15:O15"/>
    <mergeCell ref="C65:AG65"/>
    <mergeCell ref="C66:AG66"/>
    <mergeCell ref="C20:AG20"/>
    <mergeCell ref="C21:D23"/>
    <mergeCell ref="E21:I23"/>
    <mergeCell ref="J21:O22"/>
    <mergeCell ref="V21:AA22"/>
    <mergeCell ref="AB21:AG22"/>
    <mergeCell ref="C71:AG71"/>
    <mergeCell ref="C74:AH74"/>
    <mergeCell ref="E90:H90"/>
    <mergeCell ref="A181:D184"/>
    <mergeCell ref="A178:D180"/>
    <mergeCell ref="A175:D177"/>
    <mergeCell ref="A171:D174"/>
    <mergeCell ref="A116:D120"/>
    <mergeCell ref="A111:D115"/>
    <mergeCell ref="A146:D146"/>
    <mergeCell ref="A147:D152"/>
    <mergeCell ref="A158:D162"/>
    <mergeCell ref="A153:D157"/>
    <mergeCell ref="A121:D124"/>
    <mergeCell ref="A131:D134"/>
    <mergeCell ref="A125:D130"/>
    <mergeCell ref="A167:D170"/>
    <mergeCell ref="E182:H183"/>
    <mergeCell ref="I179:AI179"/>
    <mergeCell ref="I182:AI183"/>
    <mergeCell ref="I134:AI134"/>
    <mergeCell ref="E155:H155"/>
    <mergeCell ref="E151:H151"/>
    <mergeCell ref="E152:H152"/>
    <mergeCell ref="E154:H154"/>
    <mergeCell ref="E184:H184"/>
    <mergeCell ref="I184:AI184"/>
    <mergeCell ref="E181:AI181"/>
    <mergeCell ref="I160:AI160"/>
    <mergeCell ref="E146:H146"/>
    <mergeCell ref="I146:AI146"/>
    <mergeCell ref="E172:H172"/>
    <mergeCell ref="I165:AI165"/>
    <mergeCell ref="E171:AI171"/>
    <mergeCell ref="E175:AI175"/>
    <mergeCell ref="I176:AI176"/>
    <mergeCell ref="E111:AI111"/>
    <mergeCell ref="E116:AI116"/>
    <mergeCell ref="I129:AI129"/>
    <mergeCell ref="I130:AI130"/>
    <mergeCell ref="I132:AI132"/>
    <mergeCell ref="I172:AI172"/>
    <mergeCell ref="I173:AI173"/>
    <mergeCell ref="I123:AI123"/>
    <mergeCell ref="I113:AI113"/>
    <mergeCell ref="I114:AI114"/>
    <mergeCell ref="I119:AI119"/>
    <mergeCell ref="I120:AI120"/>
    <mergeCell ref="I115:AI115"/>
    <mergeCell ref="E122:H122"/>
    <mergeCell ref="E130:H130"/>
    <mergeCell ref="E119:H119"/>
    <mergeCell ref="E120:H120"/>
    <mergeCell ref="E110:H110"/>
    <mergeCell ref="I93:AI93"/>
    <mergeCell ref="I95:AI95"/>
    <mergeCell ref="I96:AI96"/>
    <mergeCell ref="I128:AI128"/>
    <mergeCell ref="E109:H109"/>
    <mergeCell ref="I102:AI102"/>
    <mergeCell ref="I103:AI103"/>
    <mergeCell ref="I104:AI104"/>
    <mergeCell ref="I109:AI109"/>
    <mergeCell ref="E108:AI108"/>
    <mergeCell ref="E118:H118"/>
    <mergeCell ref="I117:AI117"/>
    <mergeCell ref="I118:AI118"/>
    <mergeCell ref="E102:H102"/>
    <mergeCell ref="E103:H103"/>
    <mergeCell ref="I112:AI112"/>
    <mergeCell ref="E105:AI105"/>
    <mergeCell ref="E104:H104"/>
    <mergeCell ref="I122:AI122"/>
    <mergeCell ref="E121:AI121"/>
    <mergeCell ref="I133:AI133"/>
    <mergeCell ref="I127:AI127"/>
    <mergeCell ref="I126:AI126"/>
    <mergeCell ref="E125:AI125"/>
    <mergeCell ref="I106:AI106"/>
    <mergeCell ref="I107:AI107"/>
    <mergeCell ref="E94:AI94"/>
    <mergeCell ref="I97:AI97"/>
    <mergeCell ref="E148:H148"/>
    <mergeCell ref="E134:H134"/>
    <mergeCell ref="I99:AI100"/>
    <mergeCell ref="E95:H95"/>
    <mergeCell ref="E96:H96"/>
    <mergeCell ref="E97:H97"/>
    <mergeCell ref="E132:H132"/>
    <mergeCell ref="E133:H133"/>
    <mergeCell ref="E123:H123"/>
    <mergeCell ref="E124:H124"/>
    <mergeCell ref="E131:AI131"/>
    <mergeCell ref="E126:H126"/>
    <mergeCell ref="E99:H100"/>
    <mergeCell ref="E101:H101"/>
    <mergeCell ref="E117:H117"/>
    <mergeCell ref="E107:H107"/>
    <mergeCell ref="E91:H91"/>
    <mergeCell ref="E92:H92"/>
    <mergeCell ref="E93:H93"/>
    <mergeCell ref="I91:AI91"/>
    <mergeCell ref="E83:H83"/>
    <mergeCell ref="I83:AI83"/>
    <mergeCell ref="I84:AI84"/>
    <mergeCell ref="I85:AI85"/>
    <mergeCell ref="I86:AI86"/>
    <mergeCell ref="I90:AI90"/>
    <mergeCell ref="I87:AI87"/>
    <mergeCell ref="E84:H84"/>
    <mergeCell ref="E82:AI82"/>
    <mergeCell ref="E88:AI88"/>
    <mergeCell ref="I92:AI92"/>
    <mergeCell ref="C199:AG199"/>
    <mergeCell ref="E156:H156"/>
    <mergeCell ref="E157:H157"/>
    <mergeCell ref="E159:H159"/>
    <mergeCell ref="C193:AG193"/>
    <mergeCell ref="I168:AI168"/>
    <mergeCell ref="C198:AG198"/>
    <mergeCell ref="A138:D143"/>
    <mergeCell ref="A135:D137"/>
    <mergeCell ref="E147:AI147"/>
    <mergeCell ref="I164:AI164"/>
    <mergeCell ref="I161:AI161"/>
    <mergeCell ref="E139:H140"/>
    <mergeCell ref="E160:H160"/>
    <mergeCell ref="E161:H161"/>
    <mergeCell ref="E162:H162"/>
    <mergeCell ref="I136:AI136"/>
    <mergeCell ref="E149:H149"/>
    <mergeCell ref="E150:H150"/>
    <mergeCell ref="A163:D166"/>
    <mergeCell ref="E167:AI167"/>
    <mergeCell ref="C192:AG192"/>
    <mergeCell ref="E166:H166"/>
    <mergeCell ref="E168:H168"/>
    <mergeCell ref="E179:H179"/>
    <mergeCell ref="E164:H164"/>
    <mergeCell ref="C196:AG196"/>
    <mergeCell ref="E98:AI98"/>
    <mergeCell ref="I101:AI101"/>
    <mergeCell ref="I89:AI89"/>
    <mergeCell ref="A98:D104"/>
    <mergeCell ref="E89:H89"/>
    <mergeCell ref="A105:D107"/>
    <mergeCell ref="E106:H106"/>
    <mergeCell ref="I124:AI124"/>
    <mergeCell ref="I166:AI166"/>
    <mergeCell ref="C194:AG194"/>
    <mergeCell ref="C195:AG195"/>
    <mergeCell ref="E170:H170"/>
    <mergeCell ref="E153:AI153"/>
    <mergeCell ref="E127:H127"/>
    <mergeCell ref="E128:H128"/>
    <mergeCell ref="E129:H129"/>
    <mergeCell ref="E137:H137"/>
    <mergeCell ref="E143:H143"/>
    <mergeCell ref="C201:AG201"/>
    <mergeCell ref="I150:AI150"/>
    <mergeCell ref="I151:AI151"/>
    <mergeCell ref="I152:AI152"/>
    <mergeCell ref="I162:AI162"/>
    <mergeCell ref="E173:H173"/>
    <mergeCell ref="E174:H174"/>
    <mergeCell ref="E176:H176"/>
    <mergeCell ref="E177:H177"/>
    <mergeCell ref="C191:AG191"/>
    <mergeCell ref="E158:AI158"/>
    <mergeCell ref="E180:H180"/>
    <mergeCell ref="I180:AI180"/>
    <mergeCell ref="E169:H169"/>
    <mergeCell ref="E165:H165"/>
    <mergeCell ref="E178:AI178"/>
    <mergeCell ref="I174:AI174"/>
    <mergeCell ref="I169:AI169"/>
    <mergeCell ref="I170:AI170"/>
    <mergeCell ref="I177:AI177"/>
    <mergeCell ref="C197:AG197"/>
    <mergeCell ref="E163:AI163"/>
    <mergeCell ref="C200:AG200"/>
    <mergeCell ref="C190:AG190"/>
    <mergeCell ref="B12:O12"/>
    <mergeCell ref="P12:AH12"/>
    <mergeCell ref="B13:O13"/>
    <mergeCell ref="P13:AH13"/>
    <mergeCell ref="B11:O11"/>
    <mergeCell ref="P11:AH11"/>
    <mergeCell ref="Q1:AI1"/>
    <mergeCell ref="Q2:AI2"/>
    <mergeCell ref="Q3:AI3"/>
    <mergeCell ref="Q4:AI4"/>
    <mergeCell ref="B14:O14"/>
    <mergeCell ref="P14:AH14"/>
    <mergeCell ref="C203:AG203"/>
    <mergeCell ref="C204:AG204"/>
    <mergeCell ref="B16:O16"/>
    <mergeCell ref="P16:AH16"/>
    <mergeCell ref="A76:B76"/>
    <mergeCell ref="H76:I76"/>
    <mergeCell ref="J76:K76"/>
    <mergeCell ref="L76:N76"/>
    <mergeCell ref="C79:AI79"/>
    <mergeCell ref="A81:D81"/>
    <mergeCell ref="E81:H81"/>
    <mergeCell ref="I81:AI81"/>
    <mergeCell ref="H78:I78"/>
    <mergeCell ref="J78:K78"/>
    <mergeCell ref="L78:N78"/>
    <mergeCell ref="O78:P78"/>
    <mergeCell ref="C202:AG202"/>
    <mergeCell ref="E112:H112"/>
    <mergeCell ref="E113:H113"/>
    <mergeCell ref="E114:H114"/>
    <mergeCell ref="E115:H115"/>
    <mergeCell ref="I156:AI156"/>
    <mergeCell ref="C24:D24"/>
    <mergeCell ref="E24:I24"/>
    <mergeCell ref="J24:L24"/>
    <mergeCell ref="M24:O24"/>
    <mergeCell ref="AB24:AD24"/>
    <mergeCell ref="AE24:AG24"/>
    <mergeCell ref="AB23:AD23"/>
    <mergeCell ref="AE23:AG23"/>
    <mergeCell ref="P21:U22"/>
    <mergeCell ref="P24:R24"/>
    <mergeCell ref="S24:U24"/>
    <mergeCell ref="V24:X24"/>
    <mergeCell ref="Y24:AA24"/>
    <mergeCell ref="J23:L23"/>
    <mergeCell ref="M23:O23"/>
    <mergeCell ref="P23:R23"/>
    <mergeCell ref="S23:U23"/>
    <mergeCell ref="V23:X23"/>
    <mergeCell ref="Y23:AA23"/>
    <mergeCell ref="V25:X25"/>
    <mergeCell ref="Y25:AA25"/>
    <mergeCell ref="AB25:AD25"/>
    <mergeCell ref="AE25:AG25"/>
    <mergeCell ref="C26:D26"/>
    <mergeCell ref="E26:I26"/>
    <mergeCell ref="J26:L26"/>
    <mergeCell ref="M26:O26"/>
    <mergeCell ref="P26:R26"/>
    <mergeCell ref="S26:U26"/>
    <mergeCell ref="C25:D25"/>
    <mergeCell ref="E25:I25"/>
    <mergeCell ref="J25:L25"/>
    <mergeCell ref="M25:O25"/>
    <mergeCell ref="P25:R25"/>
    <mergeCell ref="S25:U25"/>
    <mergeCell ref="V26:X26"/>
    <mergeCell ref="Y26:AA26"/>
    <mergeCell ref="AB26:AD26"/>
    <mergeCell ref="AE26:AG26"/>
    <mergeCell ref="AE27:AG27"/>
    <mergeCell ref="C28:D28"/>
    <mergeCell ref="E28:I28"/>
    <mergeCell ref="J28:L28"/>
    <mergeCell ref="M28:O28"/>
    <mergeCell ref="P28:R28"/>
    <mergeCell ref="S28:U28"/>
    <mergeCell ref="V28:X28"/>
    <mergeCell ref="Y28:AA28"/>
    <mergeCell ref="AB28:AD28"/>
    <mergeCell ref="AE28:AG28"/>
    <mergeCell ref="C27:D27"/>
    <mergeCell ref="E27:I27"/>
    <mergeCell ref="J27:L27"/>
    <mergeCell ref="M27:O27"/>
    <mergeCell ref="P27:R27"/>
    <mergeCell ref="S27:U27"/>
    <mergeCell ref="V27:X27"/>
    <mergeCell ref="Y27:AA27"/>
    <mergeCell ref="AB27:AD27"/>
    <mergeCell ref="AE29:AG29"/>
    <mergeCell ref="C30:D30"/>
    <mergeCell ref="E30:I30"/>
    <mergeCell ref="J30:L30"/>
    <mergeCell ref="M30:O30"/>
    <mergeCell ref="P30:R30"/>
    <mergeCell ref="S30:U30"/>
    <mergeCell ref="V30:X30"/>
    <mergeCell ref="Y30:AA30"/>
    <mergeCell ref="AB30:AD30"/>
    <mergeCell ref="AE30:AG30"/>
    <mergeCell ref="C29:D29"/>
    <mergeCell ref="E29:I29"/>
    <mergeCell ref="J29:L29"/>
    <mergeCell ref="M29:O29"/>
    <mergeCell ref="P29:R29"/>
    <mergeCell ref="S29:U29"/>
    <mergeCell ref="V29:X29"/>
    <mergeCell ref="Y29:AA29"/>
    <mergeCell ref="AB29:AD29"/>
    <mergeCell ref="AE31:AG31"/>
    <mergeCell ref="C32:D32"/>
    <mergeCell ref="E32:I32"/>
    <mergeCell ref="J32:L32"/>
    <mergeCell ref="M32:O32"/>
    <mergeCell ref="P32:R32"/>
    <mergeCell ref="S32:U32"/>
    <mergeCell ref="V32:X32"/>
    <mergeCell ref="Y32:AA32"/>
    <mergeCell ref="AB32:AD32"/>
    <mergeCell ref="AE32:AG32"/>
    <mergeCell ref="C31:D31"/>
    <mergeCell ref="E31:I31"/>
    <mergeCell ref="J31:L31"/>
    <mergeCell ref="M31:O31"/>
    <mergeCell ref="P31:R31"/>
    <mergeCell ref="S31:U31"/>
    <mergeCell ref="V31:X31"/>
    <mergeCell ref="Y31:AA31"/>
    <mergeCell ref="AB31:AD31"/>
    <mergeCell ref="AE33:AG33"/>
    <mergeCell ref="C34:D34"/>
    <mergeCell ref="E34:I34"/>
    <mergeCell ref="J34:L34"/>
    <mergeCell ref="M34:O34"/>
    <mergeCell ref="P34:R34"/>
    <mergeCell ref="S34:U34"/>
    <mergeCell ref="V34:X34"/>
    <mergeCell ref="Y34:AA34"/>
    <mergeCell ref="AB34:AD34"/>
    <mergeCell ref="AE34:AG34"/>
    <mergeCell ref="C33:D33"/>
    <mergeCell ref="E33:I33"/>
    <mergeCell ref="J33:L33"/>
    <mergeCell ref="M33:O33"/>
    <mergeCell ref="P33:R33"/>
    <mergeCell ref="S33:U33"/>
    <mergeCell ref="V33:X33"/>
    <mergeCell ref="Y33:AA33"/>
    <mergeCell ref="AB33:AD33"/>
    <mergeCell ref="AA41:AB41"/>
    <mergeCell ref="AE35:AG35"/>
    <mergeCell ref="C36:D36"/>
    <mergeCell ref="E36:I36"/>
    <mergeCell ref="J36:L36"/>
    <mergeCell ref="M36:O36"/>
    <mergeCell ref="P36:R36"/>
    <mergeCell ref="S36:U36"/>
    <mergeCell ref="V36:X36"/>
    <mergeCell ref="Y36:AA36"/>
    <mergeCell ref="AB36:AD36"/>
    <mergeCell ref="AE36:AG36"/>
    <mergeCell ref="C35:D35"/>
    <mergeCell ref="E35:I35"/>
    <mergeCell ref="J35:L35"/>
    <mergeCell ref="M35:O35"/>
    <mergeCell ref="P35:R35"/>
    <mergeCell ref="S35:U35"/>
    <mergeCell ref="V35:X35"/>
    <mergeCell ref="Y35:AA35"/>
    <mergeCell ref="AB35:AD35"/>
    <mergeCell ref="AD41:AE41"/>
    <mergeCell ref="AB37:AD37"/>
    <mergeCell ref="AE37:AG37"/>
    <mergeCell ref="C39:O39"/>
    <mergeCell ref="S39:AE39"/>
    <mergeCell ref="AF39:AG39"/>
    <mergeCell ref="Y43:Z43"/>
    <mergeCell ref="AA43:AB43"/>
    <mergeCell ref="AD43:AE43"/>
    <mergeCell ref="AF41:AG41"/>
    <mergeCell ref="Y42:Z42"/>
    <mergeCell ref="AA42:AB42"/>
    <mergeCell ref="AD42:AE42"/>
    <mergeCell ref="AF42:AG42"/>
    <mergeCell ref="C37:D37"/>
    <mergeCell ref="E37:I37"/>
    <mergeCell ref="J37:L37"/>
    <mergeCell ref="M37:O37"/>
    <mergeCell ref="P37:R37"/>
    <mergeCell ref="S37:U37"/>
    <mergeCell ref="V37:X37"/>
    <mergeCell ref="Y37:AA37"/>
    <mergeCell ref="C41:X41"/>
    <mergeCell ref="Y41:Z41"/>
    <mergeCell ref="AD46:AE46"/>
    <mergeCell ref="AF46:AG46"/>
    <mergeCell ref="C45:K45"/>
    <mergeCell ref="Y45:Z45"/>
    <mergeCell ref="AA45:AB45"/>
    <mergeCell ref="AD45:AE45"/>
    <mergeCell ref="AF43:AG43"/>
    <mergeCell ref="Y44:Z44"/>
    <mergeCell ref="AA44:AB44"/>
    <mergeCell ref="AD44:AE44"/>
    <mergeCell ref="AF44:AG44"/>
    <mergeCell ref="C43:N43"/>
    <mergeCell ref="C57:Y57"/>
    <mergeCell ref="AC57:AD57"/>
    <mergeCell ref="AF57:AG57"/>
    <mergeCell ref="AF18:AH18"/>
    <mergeCell ref="B18:AE18"/>
    <mergeCell ref="C53:AA53"/>
    <mergeCell ref="AB53:AE53"/>
    <mergeCell ref="AF53:AG53"/>
    <mergeCell ref="C55:O55"/>
    <mergeCell ref="AB55:AE55"/>
    <mergeCell ref="AF55:AG55"/>
    <mergeCell ref="AF47:AG47"/>
    <mergeCell ref="C49:Q49"/>
    <mergeCell ref="Y49:Z49"/>
    <mergeCell ref="AA49:AB49"/>
    <mergeCell ref="AD49:AE49"/>
    <mergeCell ref="AF49:AG49"/>
    <mergeCell ref="C47:O47"/>
    <mergeCell ref="Y47:Z47"/>
    <mergeCell ref="AA47:AB47"/>
    <mergeCell ref="AD47:AE47"/>
    <mergeCell ref="AF45:AG45"/>
    <mergeCell ref="Y46:Z46"/>
    <mergeCell ref="AA46:AB46"/>
    <mergeCell ref="C69:AG69"/>
    <mergeCell ref="C63:Y63"/>
    <mergeCell ref="C64:S64"/>
    <mergeCell ref="C67:AG67"/>
    <mergeCell ref="C68:AG68"/>
    <mergeCell ref="C59:Y59"/>
    <mergeCell ref="AC59:AD59"/>
    <mergeCell ref="AF59:AG59"/>
    <mergeCell ref="C61:P61"/>
    <mergeCell ref="AF61:AG61"/>
    <mergeCell ref="C70:AG70"/>
    <mergeCell ref="C186:Q186"/>
    <mergeCell ref="C188:AG188"/>
    <mergeCell ref="C189:AG189"/>
    <mergeCell ref="O76:P76"/>
    <mergeCell ref="AG76:AH76"/>
    <mergeCell ref="I154:AI154"/>
    <mergeCell ref="I155:AI155"/>
    <mergeCell ref="E135:AI135"/>
    <mergeCell ref="AG78:AH78"/>
    <mergeCell ref="I157:AI157"/>
    <mergeCell ref="I159:AI159"/>
    <mergeCell ref="I137:AI137"/>
    <mergeCell ref="I143:AI143"/>
    <mergeCell ref="I148:AI148"/>
    <mergeCell ref="E136:H136"/>
    <mergeCell ref="I139:AI140"/>
    <mergeCell ref="I149:AI149"/>
    <mergeCell ref="E138:AI138"/>
    <mergeCell ref="I141:AI142"/>
    <mergeCell ref="E141:H142"/>
    <mergeCell ref="E85:H85"/>
    <mergeCell ref="E86:H86"/>
    <mergeCell ref="E87:H87"/>
    <mergeCell ref="C208:J208"/>
    <mergeCell ref="L208:U208"/>
    <mergeCell ref="W208:Z208"/>
    <mergeCell ref="AB208:AG208"/>
    <mergeCell ref="C206:J206"/>
    <mergeCell ref="L206:U206"/>
    <mergeCell ref="W206:Z206"/>
    <mergeCell ref="AB206:AG206"/>
    <mergeCell ref="C205:J205"/>
    <mergeCell ref="L205:U205"/>
    <mergeCell ref="W205:Z205"/>
    <mergeCell ref="AB205:AG205"/>
    <mergeCell ref="C212:J212"/>
    <mergeCell ref="L212:U212"/>
    <mergeCell ref="W212:Z212"/>
    <mergeCell ref="AB212:AG212"/>
    <mergeCell ref="C211:J211"/>
    <mergeCell ref="L211:U211"/>
    <mergeCell ref="W211:Z211"/>
    <mergeCell ref="AB211:AG211"/>
    <mergeCell ref="C209:J209"/>
    <mergeCell ref="L209:U209"/>
    <mergeCell ref="W209:Z209"/>
    <mergeCell ref="AB209:AG209"/>
  </mergeCells>
  <phoneticPr fontId="4" type="noConversion"/>
  <dataValidations count="16">
    <dataValidation type="decimal" allowBlank="1" showInputMessage="1" showErrorMessage="1" errorTitle="Неверное значение " error="Проверьте правильность вводимой информации." sqref="AF55:AG55">
      <formula1>0</formula1>
      <formula2>9.99</formula2>
    </dataValidation>
    <dataValidation type="decimal" allowBlank="1" showInputMessage="1" showErrorMessage="1" errorTitle="Неверное значение" error="Проверьте правильность вводимой информации!" sqref="AA47:AB47 AF47:AG47">
      <formula1>800</formula1>
      <formula2>1500</formula2>
    </dataValidation>
    <dataValidation type="decimal" allowBlank="1" showInputMessage="1" showErrorMessage="1" errorTitle="Неверное значение" error="Проверьте вводимую информацию!" sqref="AA45:AB45 AF45:AG45">
      <formula1>500</formula1>
      <formula2>1200</formula2>
    </dataValidation>
    <dataValidation type="decimal" allowBlank="1" showInputMessage="1" showErrorMessage="1" errorTitle="Неверное значение" error="Проверьте единицы измерения._x000a_Температура не должна быть отрицательной." sqref="AA43:AB43 AF43:AG43">
      <formula1>0</formula1>
      <formula2>99</formula2>
    </dataValidation>
    <dataValidation type="decimal" allowBlank="1" showInputMessage="1" showErrorMessage="1" errorTitle="Неверное значение" error="Проверьте вводимые значения." sqref="P24:U37">
      <formula1>0</formula1>
      <formula2>600000</formula2>
    </dataValidation>
    <dataValidation type="decimal" allowBlank="1" showInputMessage="1" showErrorMessage="1" errorTitle="Неверное значение" error="Проверьте вводимые значения." sqref="V24:AA37">
      <formula1>0</formula1>
      <formula2>300</formula2>
    </dataValidation>
    <dataValidation type="decimal" allowBlank="1" showInputMessage="1" showErrorMessage="1" errorTitle="Неверное значение" error="Проверьте вводимые значения." sqref="J24:O37">
      <formula1>0</formula1>
      <formula2>6000</formula2>
    </dataValidation>
    <dataValidation type="decimal" allowBlank="1" showInputMessage="1" showErrorMessage="1" errorTitle="Неверное значение" error="Проверьте вводимые значения." sqref="AB24:AG37">
      <formula1>0</formula1>
      <formula2>100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МПа." sqref="AF39:AG39">
      <formula1>0</formula1>
      <formula2>15</formula2>
    </dataValidation>
    <dataValidation type="decimal" allowBlank="1" showInputMessage="1" showErrorMessage="1" errorTitle="Неверное значение" error="Проверьте единицы измерения._x000a_Введите фактическое рабочее давление в МПа." sqref="AA46:AB46 AA44:AB44 AA41:AB42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_x000a_Введите фактическое рабочее давление в МПа" sqref="AF46:AG46 AF44:AG44 AF41:AG42">
      <formula1>0</formula1>
      <formula2>10</formula2>
    </dataValidation>
    <dataValidation type="decimal" allowBlank="1" showInputMessage="1" showErrorMessage="1" errorTitle="Неверное значение" error="Проверьте единицы измерения._x000a_Введите фактическое значение в сСт." sqref="AF50:AG50 AF53:AG53">
      <formula1>0</formula1>
      <formula2>600</formula2>
    </dataValidation>
    <dataValidation type="decimal" allowBlank="1" showInputMessage="1" showErrorMessage="1" errorTitle="Неверное значение" error="Проверьте правильность вводимой информации!" sqref="AE60:AF60 AF59:AG59 AF57:AG57">
      <formula1>0.01</formula1>
      <formula2>21</formula2>
    </dataValidation>
    <dataValidation type="decimal" allowBlank="1" showInputMessage="1" showErrorMessage="1" errorTitle="Неверное значение" error="Проверьте правильность вводимой информации!" sqref="AC59:AD59 AC57:AD57">
      <formula1>49</formula1>
      <formula2>999</formula2>
    </dataValidation>
    <dataValidation type="decimal" allowBlank="1" showInputMessage="1" showErrorMessage="1" errorTitle="Неверное значение" error="Проверьте правильность вводимой информации!" sqref="AA49:AB49 AF51:AG51 AA51:AB51 AF49:AG49">
      <formula1>0</formula1>
      <formula2>999</formula2>
    </dataValidation>
    <dataValidation type="list" allowBlank="1" showInputMessage="1" showErrorMessage="1" sqref="AF61:AG62">
      <formula1>#REF!</formula1>
    </dataValidation>
  </dataValidations>
  <pageMargins left="0.78740157480314965" right="0.39370078740157483" top="0.59055118110236227" bottom="0.59055118110236227" header="0.31496062992125984" footer="0.3149606299212598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АП</vt:lpstr>
      <vt:lpstr>Для заполнения на компьютере</vt:lpstr>
      <vt:lpstr>Для заполнения от руки</vt:lpstr>
      <vt:lpstr>АВТОР</vt:lpstr>
      <vt:lpstr>'Для заполнения от руки'!Область_печати</vt:lpstr>
    </vt:vector>
  </TitlesOfParts>
  <Company>505.ru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Опросный лист "ОЗНА-Массомер"</dc:title>
  <dc:creator>Салихов С.Н. (ОСЭА, ОАО "АК "ОЗНА")</dc:creator>
  <cp:lastModifiedBy>Гагина Сусана Ураловна</cp:lastModifiedBy>
  <cp:lastPrinted>2009-11-29T11:04:34Z</cp:lastPrinted>
  <dcterms:created xsi:type="dcterms:W3CDTF">2009-11-19T04:15:12Z</dcterms:created>
  <dcterms:modified xsi:type="dcterms:W3CDTF">2015-11-10T05:33:33Z</dcterms:modified>
</cp:coreProperties>
</file>