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ZU\Планы ДЗУ\Общая\Опросные листы\"/>
    </mc:Choice>
  </mc:AlternateContent>
  <workbookProtection workbookAlgorithmName="SHA-512" workbookHashValue="LkwOewT4it/3Aq9CecPcodOlF3iGxUC6A1KeU7x27xl9Xh7MD8Vd/lDHs63TJYPjEwttYjGwqOUyZ/Z46oD7TQ==" workbookSaltValue="sE/MQ+W9Xid5zUioskJD1w==" workbookSpinCount="100000" lockStructure="1"/>
  <bookViews>
    <workbookView xWindow="480" yWindow="30" windowWidth="15180" windowHeight="11760" firstSheet="1" activeTab="1"/>
  </bookViews>
  <sheets>
    <sheet name="АП" sheetId="4" state="hidden" r:id="rId1"/>
    <sheet name="Для заполнения на компьютере" sheetId="1" r:id="rId2"/>
    <sheet name="Для заполнения от руки" sheetId="2" state="hidden" r:id="rId3"/>
  </sheets>
  <definedNames>
    <definedName name="АВТОР">АП!$ID$1</definedName>
    <definedName name="_xlnm.Print_Area" localSheetId="2">'Для заполнения от руки'!$A$1:$AI$213</definedName>
  </definedNames>
  <calcPr calcId="152511"/>
</workbook>
</file>

<file path=xl/calcChain.xml><?xml version="1.0" encoding="utf-8"?>
<calcChain xmlns="http://schemas.openxmlformats.org/spreadsheetml/2006/main">
  <c r="A90" i="1" l="1"/>
  <c r="A82" i="1"/>
  <c r="AC93" i="1" l="1"/>
  <c r="AA124" i="1" l="1"/>
  <c r="A127" i="1"/>
  <c r="AA127" i="1"/>
  <c r="A128" i="1"/>
  <c r="AA128" i="1"/>
  <c r="AB128" i="1"/>
  <c r="AA126" i="1"/>
  <c r="AD148" i="1"/>
  <c r="A92" i="1" l="1"/>
  <c r="C111" i="1" l="1"/>
  <c r="C96" i="1"/>
  <c r="C78" i="1"/>
  <c r="A81" i="1"/>
  <c r="A89" i="1"/>
  <c r="A3" i="1"/>
  <c r="A125" i="1" l="1"/>
  <c r="A123" i="1"/>
  <c r="A122" i="1"/>
  <c r="AA125" i="1"/>
  <c r="AA123" i="1"/>
  <c r="L14" i="1"/>
  <c r="AA122" i="1"/>
  <c r="A1" i="1"/>
  <c r="A25" i="1"/>
  <c r="A28" i="1"/>
  <c r="O25" i="1" s="1"/>
  <c r="P26" i="1" s="1"/>
  <c r="O26" i="1" s="1"/>
  <c r="A27" i="1"/>
  <c r="A26" i="1"/>
  <c r="V2" i="1"/>
  <c r="A195" i="1"/>
  <c r="A194" i="1"/>
  <c r="A193" i="1"/>
  <c r="A117" i="1"/>
  <c r="A116" i="1"/>
  <c r="A115" i="1"/>
  <c r="A114" i="1"/>
  <c r="A88" i="1"/>
  <c r="A80" i="1"/>
  <c r="W81" i="1" s="1"/>
  <c r="A83" i="1"/>
  <c r="A91" i="1"/>
  <c r="A85" i="1"/>
  <c r="A84" i="1"/>
  <c r="A94" i="1"/>
  <c r="A93" i="1"/>
  <c r="J21" i="1"/>
  <c r="R158" i="1"/>
  <c r="X21" i="1" s="1"/>
  <c r="W21" i="1"/>
  <c r="AD145" i="1"/>
  <c r="V21" i="1" s="1"/>
  <c r="Y136" i="1"/>
  <c r="T21" i="1" s="1"/>
  <c r="Y131" i="1"/>
  <c r="S21" i="1" s="1"/>
  <c r="AI21" i="1"/>
  <c r="N166" i="1"/>
  <c r="Z21" i="1" s="1"/>
  <c r="AA166" i="1"/>
  <c r="AA21" i="1" s="1"/>
  <c r="Q176" i="1"/>
  <c r="AB21" i="1" s="1"/>
  <c r="T181" i="1"/>
  <c r="AC21" i="1" s="1"/>
  <c r="T188" i="1"/>
  <c r="AD21" i="1" s="1"/>
  <c r="AF21" i="1"/>
  <c r="U188" i="1"/>
  <c r="AG21" i="1" s="1"/>
  <c r="P108" i="1"/>
  <c r="L21" i="1" s="1"/>
  <c r="W103" i="1"/>
  <c r="F21" i="1" s="1"/>
  <c r="W24" i="1"/>
  <c r="V24" i="1"/>
  <c r="R29" i="1"/>
  <c r="C29" i="1"/>
  <c r="H21" i="1" l="1"/>
  <c r="AD122" i="1"/>
  <c r="R21" i="1" s="1"/>
  <c r="W94" i="1"/>
  <c r="AE21" i="1"/>
  <c r="P25" i="1"/>
  <c r="X94" i="1"/>
  <c r="P114" i="1"/>
  <c r="O21" i="1" s="1"/>
  <c r="W93" i="1"/>
  <c r="C113" i="1"/>
  <c r="X93" i="1"/>
  <c r="AA93" i="1" l="1"/>
  <c r="P14" i="1" s="1"/>
  <c r="A21" i="1" s="1"/>
</calcChain>
</file>

<file path=xl/sharedStrings.xml><?xml version="1.0" encoding="utf-8"?>
<sst xmlns="http://schemas.openxmlformats.org/spreadsheetml/2006/main" count="463" uniqueCount="225">
  <si>
    <t>ОАО "Акционерная компания "ОЗНА"</t>
  </si>
  <si>
    <t>452600 Башкортостан, г.Октябрьский, ул.Северная 60</t>
  </si>
  <si>
    <t>E-mail: zu@ozna.ru; www.ozna.ru</t>
  </si>
  <si>
    <t>Опросный лист на изготовление                                                                                                измерительной установки "ОЗНА-Массомер"</t>
  </si>
  <si>
    <t xml:space="preserve"> Внимание! Убедительная просьба заполнять все поля!</t>
  </si>
  <si>
    <t>Наименование Вашей организации:</t>
  </si>
  <si>
    <t>Месторасположение Вашей организации:</t>
  </si>
  <si>
    <t>Контактный телефон и факс:</t>
  </si>
  <si>
    <t>E-mail: (адрес электронной почты)</t>
  </si>
  <si>
    <t>Должность опрашиваемого лица:</t>
  </si>
  <si>
    <t>Фамилия Имя Отчество:</t>
  </si>
  <si>
    <t>-</t>
  </si>
  <si>
    <t>УМ</t>
  </si>
  <si>
    <t xml:space="preserve"> Условное обозначение заказа (заполняется автоматически):</t>
  </si>
  <si>
    <t>1)</t>
  </si>
  <si>
    <t>Выберите исполнение установки:</t>
  </si>
  <si>
    <t>Передвижная на шасси автомобиля.</t>
  </si>
  <si>
    <t>Стационарная.</t>
  </si>
  <si>
    <t>Передвижная на прицепе СЗАП.</t>
  </si>
  <si>
    <t>Передвижная на санях.</t>
  </si>
  <si>
    <t>Спецзаказ.</t>
  </si>
  <si>
    <t>2)</t>
  </si>
  <si>
    <t>Укажите технические характеристики скважин куста:</t>
  </si>
  <si>
    <t>№</t>
  </si>
  <si>
    <t>Скважина</t>
  </si>
  <si>
    <t>Обводнённость, %</t>
  </si>
  <si>
    <t>мин.</t>
  </si>
  <si>
    <t>макс.</t>
  </si>
  <si>
    <t>3)</t>
  </si>
  <si>
    <t>Укажите параметры рабочей среды:</t>
  </si>
  <si>
    <t>Фактическое рабочее давление в коллекторе нефтесбора, МПа:</t>
  </si>
  <si>
    <t>от</t>
  </si>
  <si>
    <t>до</t>
  </si>
  <si>
    <r>
      <t xml:space="preserve">Температура рабочей среды, </t>
    </r>
    <r>
      <rPr>
        <sz val="10"/>
        <rFont val="Arial"/>
        <family val="2"/>
        <charset val="204"/>
      </rPr>
      <t>°</t>
    </r>
    <r>
      <rPr>
        <sz val="10"/>
        <rFont val="Arial Cyr"/>
        <charset val="204"/>
      </rPr>
      <t>С:</t>
    </r>
  </si>
  <si>
    <t>Объёмное содержание парафина, %:</t>
  </si>
  <si>
    <t>Давление насыщения нефти, МПа:</t>
  </si>
  <si>
    <t>не более</t>
  </si>
  <si>
    <t>Содержание механических примесей, мг/л:</t>
  </si>
  <si>
    <t>х</t>
  </si>
  <si>
    <t>Да</t>
  </si>
  <si>
    <t>Нет</t>
  </si>
  <si>
    <t>Склонность нефти к пенообразованию:</t>
  </si>
  <si>
    <r>
      <t>Диаметр трубной обвязки от скважины до ИУ (D</t>
    </r>
    <r>
      <rPr>
        <sz val="7"/>
        <rFont val="Arial Cyr"/>
        <charset val="204"/>
      </rPr>
      <t>наруж.</t>
    </r>
    <r>
      <rPr>
        <sz val="10"/>
        <rFont val="Arial Cyr"/>
        <charset val="204"/>
      </rPr>
      <t xml:space="preserve"> х S</t>
    </r>
    <r>
      <rPr>
        <sz val="7"/>
        <rFont val="Arial Cyr"/>
        <charset val="204"/>
      </rPr>
      <t>стенки</t>
    </r>
    <r>
      <rPr>
        <sz val="10"/>
        <rFont val="Arial Cyr"/>
        <charset val="204"/>
      </rPr>
      <t>), мм:</t>
    </r>
  </si>
  <si>
    <r>
      <t>Диаметр трубной обвязки от ИУ до коллектора (D</t>
    </r>
    <r>
      <rPr>
        <sz val="7"/>
        <rFont val="Arial Cyr"/>
        <charset val="204"/>
      </rPr>
      <t>наруж.</t>
    </r>
    <r>
      <rPr>
        <sz val="10"/>
        <rFont val="Arial Cyr"/>
        <charset val="204"/>
      </rPr>
      <t xml:space="preserve"> х S</t>
    </r>
    <r>
      <rPr>
        <sz val="7"/>
        <rFont val="Arial Cyr"/>
        <charset val="204"/>
      </rPr>
      <t>стенки</t>
    </r>
    <r>
      <rPr>
        <sz val="10"/>
        <rFont val="Arial Cyr"/>
        <charset val="204"/>
      </rPr>
      <t>), мм:</t>
    </r>
  </si>
  <si>
    <t>4)</t>
  </si>
  <si>
    <t>Укажите необходимость комплектации установки насосом дозатором:</t>
  </si>
  <si>
    <t>Требуемая подача, л/ч:</t>
  </si>
  <si>
    <t>Ёмкость, л:</t>
  </si>
  <si>
    <t>Химреагент:</t>
  </si>
  <si>
    <t>5)</t>
  </si>
  <si>
    <t>Не устанавливать массовый расходомер на жидкостную линию.</t>
  </si>
  <si>
    <t>Массовый расходомер "Promass" производства "Endress+Hauser Gmb H&amp;CO.KG".</t>
  </si>
  <si>
    <t>Массовый расходомер "Rotamas" производства "Rota Yokogava Gmb H&amp;CO.KG".</t>
  </si>
  <si>
    <t>Не устанавливать массовый расходомер на газовую линию.</t>
  </si>
  <si>
    <t>6)</t>
  </si>
  <si>
    <t>7)</t>
  </si>
  <si>
    <t>Выберите исполнение установки по содержанию сероводорода:</t>
  </si>
  <si>
    <t>Обычное. Содержание сероводорода не превышает 2%.</t>
  </si>
  <si>
    <t>Сероводородное. Содержание сероводорода находится в пределах от 2 до 4%.</t>
  </si>
  <si>
    <t>Обычное с установкой газоанализатора сероводорода.</t>
  </si>
  <si>
    <t>8)</t>
  </si>
  <si>
    <t>Выберите климатическое исполнение установки:</t>
  </si>
  <si>
    <r>
      <t>У1 по ГОСТ 15150 (от -40 до +40)</t>
    </r>
    <r>
      <rPr>
        <sz val="10"/>
        <rFont val="Arial"/>
        <family val="2"/>
        <charset val="204"/>
      </rPr>
      <t>°С.</t>
    </r>
  </si>
  <si>
    <r>
      <t>УХЛ1 по ГОСТ 15150 (от -60 до +40)</t>
    </r>
    <r>
      <rPr>
        <sz val="10"/>
        <rFont val="Arial"/>
        <family val="2"/>
        <charset val="204"/>
      </rPr>
      <t>°С.</t>
    </r>
  </si>
  <si>
    <t>У1 по ГОСТ 15150 (от -40 до +40)°С.</t>
  </si>
  <si>
    <t>9)</t>
  </si>
  <si>
    <t>Не требуется.</t>
  </si>
  <si>
    <t>10)</t>
  </si>
  <si>
    <t>Выберите параметры системы автоматики:</t>
  </si>
  <si>
    <t>Укомплектовать установку системой автоматики на базе контроллера:</t>
  </si>
  <si>
    <t>Direct Logic.</t>
  </si>
  <si>
    <t>RTU 188.</t>
  </si>
  <si>
    <t>Связь с системой телемеханики:</t>
  </si>
  <si>
    <t>Система телемеханики верхнего уровня месторождения:</t>
  </si>
  <si>
    <t>"Регион-2000"</t>
  </si>
  <si>
    <t>"Телескоп+"</t>
  </si>
  <si>
    <t>"АДКУ-2000"</t>
  </si>
  <si>
    <t>Протокол MODBUS RTU (Slave), интерфейс RS-485.</t>
  </si>
  <si>
    <t>11)</t>
  </si>
  <si>
    <t>Выберите параметры сигнализации загазованности и пожара:</t>
  </si>
  <si>
    <t>Сигнализацию загазованности в БТ выполнить на базе газоанализатора:</t>
  </si>
  <si>
    <t>СГОЭС</t>
  </si>
  <si>
    <t>ГСМ</t>
  </si>
  <si>
    <t>Установить светозвуковую сигнализацию на входе в БТ:</t>
  </si>
  <si>
    <t>Система пожарной сигнализации:</t>
  </si>
  <si>
    <t>На базе ППКОП "Гранит" + комплект ПИ (дымовые в БА, тепловые взрывозащищённые в БТ, ручной на входе в БТ).</t>
  </si>
  <si>
    <t>Только комплект ПИ (дымовые в БА, тепловые взрывозащищённые в БТ, ручной на входе в БТ) с выводом на внешнюю клеммную коробку.</t>
  </si>
  <si>
    <t>12)</t>
  </si>
  <si>
    <t>Выберите дополнительные опции:</t>
  </si>
  <si>
    <t>Предусмотреть освещение установки:</t>
  </si>
  <si>
    <t>Выполнить освещение БТ на базе:</t>
  </si>
  <si>
    <t>Выполнить освещение БА на базе:</t>
  </si>
  <si>
    <t>Ламп накаливания.</t>
  </si>
  <si>
    <t>Энергосберегающих ламп.</t>
  </si>
  <si>
    <t>Светодиодных ламп.</t>
  </si>
  <si>
    <t>Газоразрядных ламп типа ДРЛ.</t>
  </si>
  <si>
    <t>Только рабочее.</t>
  </si>
  <si>
    <t>Рабочее и наружное.</t>
  </si>
  <si>
    <t>Рабочее и аварийное.</t>
  </si>
  <si>
    <t>Рабочее, наружное и аварийное.</t>
  </si>
  <si>
    <t>От ручного выключателя.</t>
  </si>
  <si>
    <t>От датчика управления освещением (присутствия).</t>
  </si>
  <si>
    <t>Управление освещением в БА:</t>
  </si>
  <si>
    <t>Отопление в БТ выполнить на базе:</t>
  </si>
  <si>
    <t>Взрывозащищённых обогревателей ОВЭ.</t>
  </si>
  <si>
    <t>Взрывозащищённых электронагревателей ПИЭН.</t>
  </si>
  <si>
    <t>Укажите требования к мачте:</t>
  </si>
  <si>
    <t>Необходимость размещения дополнительного оборудования в БА:</t>
  </si>
  <si>
    <t>Установить телескопическую мачту:</t>
  </si>
  <si>
    <t>13)</t>
  </si>
  <si>
    <t>(по умолчанию - Заводское исполнение ОЗНА)</t>
  </si>
  <si>
    <t>14)</t>
  </si>
  <si>
    <t>Дополнительные требования к установке:</t>
  </si>
  <si>
    <t>Укажите какое оборудование необходимо разместить в БА и его габариты:</t>
  </si>
  <si>
    <t xml:space="preserve">Требования к покраске оборудования и наружной отделке здания: </t>
  </si>
  <si>
    <t>(должность)</t>
  </si>
  <si>
    <t>(фамилия имя отчество)</t>
  </si>
  <si>
    <t>(подпись)</t>
  </si>
  <si>
    <t>(дата)</t>
  </si>
  <si>
    <t>ВОЕСН</t>
  </si>
  <si>
    <t>8 метров</t>
  </si>
  <si>
    <t>Тел./факс: (34767) 4-01-59, 9-50-11</t>
  </si>
  <si>
    <r>
      <t xml:space="preserve">Кинематическая вязкость водонефтяной смеси при 20 </t>
    </r>
    <r>
      <rPr>
        <sz val="10"/>
        <rFont val="Arial"/>
        <family val="2"/>
        <charset val="204"/>
      </rPr>
      <t>°</t>
    </r>
    <r>
      <rPr>
        <sz val="10"/>
        <rFont val="Arial Cyr"/>
        <charset val="204"/>
      </rPr>
      <t>С, сСт:</t>
    </r>
  </si>
  <si>
    <r>
      <t>Газовый фактор, нм</t>
    </r>
    <r>
      <rPr>
        <sz val="10"/>
        <rFont val="Arial"/>
        <family val="2"/>
        <charset val="204"/>
      </rPr>
      <t>³</t>
    </r>
    <r>
      <rPr>
        <sz val="10"/>
        <rFont val="Arial Cyr"/>
        <charset val="204"/>
      </rPr>
      <t>/т</t>
    </r>
  </si>
  <si>
    <r>
      <t>Среднесуточный дебит нефтяного газа, нм</t>
    </r>
    <r>
      <rPr>
        <sz val="9"/>
        <rFont val="Arial"/>
        <family val="2"/>
        <charset val="204"/>
      </rPr>
      <t>³</t>
    </r>
    <r>
      <rPr>
        <sz val="9"/>
        <rFont val="Arial Cyr"/>
        <charset val="204"/>
      </rPr>
      <t>/сут</t>
    </r>
  </si>
  <si>
    <r>
      <t>Среднесуточный дебит сырой нефти, м</t>
    </r>
    <r>
      <rPr>
        <sz val="9"/>
        <rFont val="Arial"/>
        <family val="2"/>
        <charset val="204"/>
      </rPr>
      <t>³</t>
    </r>
    <r>
      <rPr>
        <sz val="9"/>
        <rFont val="Arial Cyr"/>
        <charset val="204"/>
      </rPr>
      <t>/сут</t>
    </r>
  </si>
  <si>
    <r>
      <t>Плотность нефти, кг/м</t>
    </r>
    <r>
      <rPr>
        <sz val="10"/>
        <rFont val="Arial"/>
        <family val="2"/>
        <charset val="204"/>
      </rPr>
      <t>³</t>
    </r>
    <r>
      <rPr>
        <sz val="10"/>
        <rFont val="Arial Cyr"/>
        <charset val="204"/>
      </rPr>
      <t>:</t>
    </r>
  </si>
  <si>
    <r>
      <t>Плотность пластовой воды, кг/м</t>
    </r>
    <r>
      <rPr>
        <sz val="10"/>
        <rFont val="Arial"/>
        <family val="2"/>
        <charset val="204"/>
      </rPr>
      <t>³</t>
    </r>
    <r>
      <rPr>
        <sz val="10"/>
        <rFont val="Arial Cyr"/>
        <charset val="204"/>
      </rPr>
      <t>:</t>
    </r>
  </si>
  <si>
    <t>Установить.</t>
  </si>
  <si>
    <t>Счётчик жидкости турбинный ТОР на жидкостную линию:</t>
  </si>
  <si>
    <t>Установить только катушку.</t>
  </si>
  <si>
    <t>(№ позиции в таблице)</t>
  </si>
  <si>
    <t xml:space="preserve"> Условное обозначение заказа (заполните в соответствии с обозначением в таблице):</t>
  </si>
  <si>
    <t>№ позиции</t>
  </si>
  <si>
    <t>Обозначение</t>
  </si>
  <si>
    <t>Описание выбираемой позиции</t>
  </si>
  <si>
    <t>Тип расходомера на жидкостной линии:</t>
  </si>
  <si>
    <t>E</t>
  </si>
  <si>
    <t>R</t>
  </si>
  <si>
    <t>P</t>
  </si>
  <si>
    <t>X</t>
  </si>
  <si>
    <t>*</t>
  </si>
  <si>
    <t>Тип расходомера на газовой линии:</t>
  </si>
  <si>
    <t>Исполнение установки по содержанию сероводорода:</t>
  </si>
  <si>
    <t>О</t>
  </si>
  <si>
    <t>С</t>
  </si>
  <si>
    <t>Г</t>
  </si>
  <si>
    <t>Исполнение установки по назначению:</t>
  </si>
  <si>
    <t>Стационарная (где N - количество подключаемых скважин). Пример: С08 - 8 скважин, С12 - 12 скважин и т.д. до 14 (максимум). Не забудьте дополнительно согласовать компоновку входов.</t>
  </si>
  <si>
    <r>
      <t>С</t>
    </r>
    <r>
      <rPr>
        <u/>
        <sz val="8"/>
        <rFont val="Arial Cyr"/>
        <charset val="204"/>
      </rPr>
      <t xml:space="preserve"> N </t>
    </r>
  </si>
  <si>
    <t>ПШ</t>
  </si>
  <si>
    <t>ПП</t>
  </si>
  <si>
    <t>ПС</t>
  </si>
  <si>
    <t>Необходимость комплектации установки насосом дозатором:</t>
  </si>
  <si>
    <t>НД</t>
  </si>
  <si>
    <t>Да. Требуемая подача: ____ л/ч. Установить ёмкость: ____ л. Химреагент: __________________ .</t>
  </si>
  <si>
    <t>Х</t>
  </si>
  <si>
    <t>Климатическое исполнение установки:</t>
  </si>
  <si>
    <t>У1</t>
  </si>
  <si>
    <t>УХЛ1</t>
  </si>
  <si>
    <t>УХЛ1 по ГОСТ 15150 (от -60 до +40)°С.</t>
  </si>
  <si>
    <t>Необходимость установки влагомера:</t>
  </si>
  <si>
    <t>В1</t>
  </si>
  <si>
    <t>В2</t>
  </si>
  <si>
    <t>Установить катушку под влагомер (укажите марку _____________________________________).</t>
  </si>
  <si>
    <t>Система автоматики на базе контроллера:</t>
  </si>
  <si>
    <t>S</t>
  </si>
  <si>
    <t>D</t>
  </si>
  <si>
    <t>М</t>
  </si>
  <si>
    <t>Система телемеханики верхнего уровня:</t>
  </si>
  <si>
    <t>"Регион-2000".</t>
  </si>
  <si>
    <t>"Телескоп+".</t>
  </si>
  <si>
    <t>"АДКУ-2000".</t>
  </si>
  <si>
    <t>Р</t>
  </si>
  <si>
    <t>Т</t>
  </si>
  <si>
    <t>А</t>
  </si>
  <si>
    <t>ГСМ.</t>
  </si>
  <si>
    <t>Установить светозвуковую сигнализацию загазованности на входе в БТ.</t>
  </si>
  <si>
    <t>Наличие светозвуковой сигнализации загазованности на входе в БТ:</t>
  </si>
  <si>
    <t>П</t>
  </si>
  <si>
    <t>К</t>
  </si>
  <si>
    <t>Н</t>
  </si>
  <si>
    <t>Э</t>
  </si>
  <si>
    <t>Д</t>
  </si>
  <si>
    <t>В</t>
  </si>
  <si>
    <t>Наличие счётчика жидкости турбинного ТОР на жидкостной линии:</t>
  </si>
  <si>
    <t>Наличие телескопической мачты:</t>
  </si>
  <si>
    <t>Установить. Укажите требования к мачте: ______________________________________________ .</t>
  </si>
  <si>
    <t>Требуемые габариты БА:</t>
  </si>
  <si>
    <t>2 х 2</t>
  </si>
  <si>
    <t>__ х __</t>
  </si>
  <si>
    <t>Да. Укажите какое оборудование необходимо разместить дополнительно в БА:</t>
  </si>
  <si>
    <t>Укажите требуемые габариты аппаратурного блока в метрах.</t>
  </si>
  <si>
    <t>Спецзаказ:</t>
  </si>
  <si>
    <r>
      <t xml:space="preserve">Массовый расходомер "Micro Motion" производства "Emerson Process Management". </t>
    </r>
    <r>
      <rPr>
        <b/>
        <sz val="8"/>
        <rFont val="Arial Cyr"/>
        <charset val="204"/>
      </rPr>
      <t>(Рекомендуемое, по умолчанию.)</t>
    </r>
  </si>
  <si>
    <r>
      <t xml:space="preserve">Обычное. Содержание сероводорода не превышает 2%. </t>
    </r>
    <r>
      <rPr>
        <b/>
        <sz val="8"/>
        <rFont val="Arial Cyr"/>
        <charset val="204"/>
      </rPr>
      <t>(По умолчанию.)</t>
    </r>
  </si>
  <si>
    <r>
      <t xml:space="preserve">Не требуется. </t>
    </r>
    <r>
      <rPr>
        <b/>
        <sz val="8"/>
        <rFont val="Arial Cyr"/>
        <charset val="204"/>
      </rPr>
      <t>(По умолчанию.)</t>
    </r>
  </si>
  <si>
    <r>
      <t xml:space="preserve">У1 по ГОСТ 15150 (от -40 до +40)°С. </t>
    </r>
    <r>
      <rPr>
        <b/>
        <sz val="8"/>
        <rFont val="Arial Cyr"/>
        <charset val="204"/>
      </rPr>
      <t>(По умолчанию.)</t>
    </r>
  </si>
  <si>
    <r>
      <t xml:space="preserve">Scada Pack 32. </t>
    </r>
    <r>
      <rPr>
        <b/>
        <sz val="8"/>
        <rFont val="Arial Cyr"/>
        <charset val="204"/>
      </rPr>
      <t>(Рекомендуемое, по умолчанию.)</t>
    </r>
  </si>
  <si>
    <r>
      <t xml:space="preserve">Протокол MODBUS RTU (Slave), интерфейс RS-485. </t>
    </r>
    <r>
      <rPr>
        <b/>
        <sz val="8"/>
        <rFont val="Arial Cyr"/>
        <charset val="204"/>
      </rPr>
      <t>(Рекомендуемое, по умолчанию.)</t>
    </r>
  </si>
  <si>
    <r>
      <t xml:space="preserve">СГОЭС. </t>
    </r>
    <r>
      <rPr>
        <b/>
        <sz val="8"/>
        <rFont val="Arial Cyr"/>
        <charset val="204"/>
      </rPr>
      <t>(Рекомендуемое, по умолчанию.)</t>
    </r>
  </si>
  <si>
    <r>
      <t xml:space="preserve">На базе ППКОП "Гранит" + комплект ПИ (дымовые в БА, тепловые взрывозащищённые в БТ, ручной на входе в БТ). </t>
    </r>
    <r>
      <rPr>
        <b/>
        <sz val="8"/>
        <rFont val="Arial Cyr"/>
        <charset val="204"/>
      </rPr>
      <t>(Рекомендуемое, по умолчанию.)</t>
    </r>
  </si>
  <si>
    <r>
      <t xml:space="preserve">Аппаратурный блок выполнить в габарите 2 х 2 метра. </t>
    </r>
    <r>
      <rPr>
        <b/>
        <sz val="8"/>
        <rFont val="Arial Cyr"/>
        <charset val="204"/>
      </rPr>
      <t>(Рекомендуемое, по умолчанию.)</t>
    </r>
  </si>
  <si>
    <r>
      <t xml:space="preserve">Взрывозащищённых обогревателей ОВЭ. </t>
    </r>
    <r>
      <rPr>
        <b/>
        <sz val="8"/>
        <rFont val="Arial Cyr"/>
        <charset val="204"/>
      </rPr>
      <t>(Рекомендуемое, по умолчанию.)</t>
    </r>
  </si>
  <si>
    <r>
      <t xml:space="preserve">От ручного выключателя. </t>
    </r>
    <r>
      <rPr>
        <b/>
        <sz val="8"/>
        <rFont val="Arial Cyr"/>
        <charset val="204"/>
      </rPr>
      <t>(Рекомендуемое, по умолчанию.)</t>
    </r>
  </si>
  <si>
    <r>
      <t xml:space="preserve">Только рабочее. </t>
    </r>
    <r>
      <rPr>
        <b/>
        <sz val="8"/>
        <rFont val="Arial Cyr"/>
        <charset val="204"/>
      </rPr>
      <t>(По умолчанию.)</t>
    </r>
  </si>
  <si>
    <r>
      <t xml:space="preserve">Ламп накаливания. </t>
    </r>
    <r>
      <rPr>
        <b/>
        <sz val="8"/>
        <rFont val="Arial Cyr"/>
        <charset val="204"/>
      </rPr>
      <t>(По умолчанию.)</t>
    </r>
  </si>
  <si>
    <t>Установить влагомер (укажите марку ________________________________________________).</t>
  </si>
  <si>
    <t>№ скважины</t>
  </si>
  <si>
    <t>Размер частиц механических примесей, мм:</t>
  </si>
  <si>
    <t>Укажите требуемое количество установок по данному опросному листу, шт.:</t>
  </si>
  <si>
    <t>Выберите тип установки:</t>
  </si>
  <si>
    <t>Не требуется</t>
  </si>
  <si>
    <t>Массовый расходомер Micro Motion производства Emerson Process Management</t>
  </si>
  <si>
    <t>Требуемые габариты БА (длина х ширина), м:</t>
  </si>
  <si>
    <t>Спутник</t>
  </si>
  <si>
    <t>Авторские права на данный документ принадлежат Салихову Сергею Наилевичу, который является его создателем и полноправным владельцем! (SSN) - февраль 2010 года.</t>
  </si>
  <si>
    <t>Месторождение</t>
  </si>
  <si>
    <t>Scada Pack 32</t>
  </si>
  <si>
    <t>Установить влагомер.</t>
  </si>
  <si>
    <t>Массомер</t>
  </si>
  <si>
    <t>Гидростат</t>
  </si>
  <si>
    <t>Vx</t>
  </si>
  <si>
    <t>B&amp;R</t>
  </si>
  <si>
    <t>Необходимость Блока аппаратурного (БА), да/нет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</si>
</sst>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7"/>
      <name val="Arial Cyr"/>
      <charset val="204"/>
    </font>
    <font>
      <u/>
      <sz val="10"/>
      <name val="Arial Cyr"/>
      <charset val="204"/>
    </font>
    <font>
      <sz val="6"/>
      <name val="Arial Cyr"/>
      <charset val="204"/>
    </font>
    <font>
      <sz val="9"/>
      <name val="Arial"/>
      <family val="2"/>
      <charset val="204"/>
    </font>
    <font>
      <b/>
      <sz val="8"/>
      <name val="Arial Cyr"/>
      <charset val="204"/>
    </font>
    <font>
      <u/>
      <sz val="8"/>
      <name val="Arial Cyr"/>
      <charset val="204"/>
    </font>
    <font>
      <sz val="10"/>
      <color theme="0"/>
      <name val="Arial Cyr"/>
      <charset val="204"/>
    </font>
    <font>
      <sz val="12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7" fillId="0" borderId="0" xfId="0" applyFont="1"/>
    <xf numFmtId="0" fontId="5" fillId="0" borderId="0" xfId="0" applyFont="1"/>
    <xf numFmtId="0" fontId="0" fillId="2" borderId="0" xfId="0" applyFill="1"/>
    <xf numFmtId="0" fontId="0" fillId="0" borderId="0" xfId="0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12" fillId="0" borderId="0" xfId="0" applyFont="1" applyAlignment="1">
      <alignment horizontal="center" vertical="justify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Border="1" applyAlignment="1" applyProtection="1">
      <protection hidden="1"/>
    </xf>
    <xf numFmtId="0" fontId="11" fillId="2" borderId="0" xfId="0" applyFont="1" applyFill="1" applyAlignment="1" applyProtection="1">
      <protection hidden="1"/>
    </xf>
    <xf numFmtId="49" fontId="0" fillId="2" borderId="0" xfId="0" applyNumberForma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 vertical="justify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8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" fontId="8" fillId="2" borderId="0" xfId="0" applyNumberFormat="1" applyFont="1" applyFill="1" applyBorder="1" applyAlignment="1" applyProtection="1">
      <alignment horizontal="center" vertical="center"/>
      <protection locked="0" hidden="1"/>
    </xf>
    <xf numFmtId="0" fontId="8" fillId="2" borderId="0" xfId="0" applyFont="1" applyFill="1" applyAlignment="1">
      <alignment horizontal="left" vertical="center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justify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1" fontId="0" fillId="2" borderId="0" xfId="0" applyNumberForma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0" fillId="2" borderId="0" xfId="0" applyFont="1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locked="0" hidden="1"/>
    </xf>
    <xf numFmtId="9" fontId="0" fillId="2" borderId="0" xfId="1" applyFont="1" applyFill="1" applyProtection="1">
      <protection hidden="1"/>
    </xf>
    <xf numFmtId="9" fontId="0" fillId="0" borderId="0" xfId="1" applyFont="1"/>
    <xf numFmtId="0" fontId="0" fillId="2" borderId="0" xfId="0" applyFill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49" fontId="8" fillId="2" borderId="7" xfId="0" applyNumberFormat="1" applyFont="1" applyFill="1" applyBorder="1" applyAlignment="1" applyProtection="1">
      <alignment horizontal="center" vertical="center"/>
      <protection locked="0" hidden="1"/>
    </xf>
    <xf numFmtId="49" fontId="8" fillId="2" borderId="8" xfId="0" applyNumberFormat="1" applyFont="1" applyFill="1" applyBorder="1" applyAlignment="1" applyProtection="1">
      <alignment horizontal="center" vertical="center"/>
      <protection locked="0" hidden="1"/>
    </xf>
    <xf numFmtId="49" fontId="8" fillId="2" borderId="9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1" fontId="8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2" fillId="2" borderId="12" xfId="0" applyFont="1" applyFill="1" applyBorder="1" applyAlignment="1" applyProtection="1">
      <alignment horizontal="center" vertical="justify"/>
      <protection hidden="1"/>
    </xf>
    <xf numFmtId="165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/>
      <protection locked="0" hidden="1"/>
    </xf>
    <xf numFmtId="0" fontId="0" fillId="2" borderId="8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0" fontId="1" fillId="2" borderId="0" xfId="0" applyFont="1" applyFill="1" applyAlignment="1" applyProtection="1">
      <alignment horizontal="left"/>
      <protection hidden="1"/>
    </xf>
    <xf numFmtId="49" fontId="0" fillId="0" borderId="7" xfId="0" applyNumberFormat="1" applyFill="1" applyBorder="1" applyAlignment="1" applyProtection="1">
      <alignment horizontal="center" vertical="center"/>
      <protection locked="0" hidden="1"/>
    </xf>
    <xf numFmtId="49" fontId="1" fillId="0" borderId="8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9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164" fontId="0" fillId="2" borderId="7" xfId="0" applyNumberFormat="1" applyFill="1" applyBorder="1" applyAlignment="1" applyProtection="1">
      <alignment horizontal="center" vertical="center"/>
      <protection locked="0" hidden="1"/>
    </xf>
    <xf numFmtId="164" fontId="0" fillId="2" borderId="9" xfId="0" applyNumberFormat="1" applyFill="1" applyBorder="1" applyAlignment="1" applyProtection="1">
      <alignment horizontal="center" vertical="center"/>
      <protection locked="0" hidden="1"/>
    </xf>
    <xf numFmtId="165" fontId="8" fillId="2" borderId="11" xfId="0" applyNumberFormat="1" applyFont="1" applyFill="1" applyBorder="1" applyAlignment="1" applyProtection="1">
      <alignment horizontal="left" vertical="top" wrapText="1" shrinkToFit="1"/>
      <protection locked="0"/>
    </xf>
    <xf numFmtId="165" fontId="8" fillId="2" borderId="12" xfId="0" applyNumberFormat="1" applyFont="1" applyFill="1" applyBorder="1" applyAlignment="1" applyProtection="1">
      <alignment horizontal="left" vertical="top" wrapText="1" shrinkToFit="1"/>
      <protection locked="0"/>
    </xf>
    <xf numFmtId="165" fontId="8" fillId="2" borderId="13" xfId="0" applyNumberFormat="1" applyFont="1" applyFill="1" applyBorder="1" applyAlignment="1" applyProtection="1">
      <alignment horizontal="left" vertical="top" wrapText="1" shrinkToFit="1"/>
      <protection locked="0"/>
    </xf>
    <xf numFmtId="165" fontId="0" fillId="0" borderId="6" xfId="0" applyNumberFormat="1" applyBorder="1" applyAlignment="1" applyProtection="1">
      <alignment horizontal="left" vertical="top" wrapText="1" shrinkToFit="1"/>
      <protection locked="0"/>
    </xf>
    <xf numFmtId="165" fontId="0" fillId="0" borderId="0" xfId="0" applyNumberFormat="1" applyAlignment="1" applyProtection="1">
      <alignment horizontal="left" vertical="top" wrapText="1" shrinkToFit="1"/>
      <protection locked="0"/>
    </xf>
    <xf numFmtId="165" fontId="0" fillId="0" borderId="10" xfId="0" applyNumberFormat="1" applyBorder="1" applyAlignment="1" applyProtection="1">
      <alignment horizontal="left" vertical="top" wrapText="1" shrinkToFit="1"/>
      <protection locked="0"/>
    </xf>
    <xf numFmtId="165" fontId="0" fillId="0" borderId="3" xfId="0" applyNumberFormat="1" applyBorder="1" applyAlignment="1" applyProtection="1">
      <alignment horizontal="left" vertical="top" wrapText="1" shrinkToFit="1"/>
      <protection locked="0"/>
    </xf>
    <xf numFmtId="165" fontId="0" fillId="0" borderId="4" xfId="0" applyNumberFormat="1" applyBorder="1" applyAlignment="1" applyProtection="1">
      <alignment horizontal="left" vertical="top" wrapText="1" shrinkToFit="1"/>
      <protection locked="0"/>
    </xf>
    <xf numFmtId="165" fontId="0" fillId="0" borderId="5" xfId="0" applyNumberFormat="1" applyBorder="1" applyAlignment="1" applyProtection="1">
      <alignment horizontal="left" vertical="top" wrapText="1" shrinkToFit="1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 hidden="1"/>
    </xf>
    <xf numFmtId="49" fontId="8" fillId="2" borderId="7" xfId="0" applyNumberFormat="1" applyFont="1" applyFill="1" applyBorder="1" applyAlignment="1" applyProtection="1">
      <alignment horizontal="left" vertical="center"/>
      <protection locked="0" hidden="1"/>
    </xf>
    <xf numFmtId="49" fontId="8" fillId="2" borderId="8" xfId="0" applyNumberFormat="1" applyFont="1" applyFill="1" applyBorder="1" applyAlignment="1" applyProtection="1">
      <alignment horizontal="left" vertical="center"/>
      <protection locked="0" hidden="1"/>
    </xf>
    <xf numFmtId="49" fontId="8" fillId="2" borderId="9" xfId="0" applyNumberFormat="1" applyFont="1" applyFill="1" applyBorder="1" applyAlignment="1" applyProtection="1">
      <alignment horizontal="left" vertical="center"/>
      <protection locked="0"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locked="0" hidden="1"/>
    </xf>
    <xf numFmtId="0" fontId="0" fillId="2" borderId="0" xfId="0" applyFill="1" applyAlignment="1" applyProtection="1">
      <alignment horizontal="center"/>
      <protection hidden="1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49" fontId="0" fillId="2" borderId="1" xfId="0" applyNumberFormat="1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Alignment="1" applyProtection="1">
      <alignment horizontal="left" vertical="center"/>
      <protection hidden="1"/>
    </xf>
    <xf numFmtId="1" fontId="8" fillId="2" borderId="7" xfId="0" applyNumberFormat="1" applyFont="1" applyFill="1" applyBorder="1" applyAlignment="1" applyProtection="1">
      <alignment horizontal="center" vertical="center"/>
      <protection locked="0" hidden="1"/>
    </xf>
    <xf numFmtId="1" fontId="8" fillId="2" borderId="9" xfId="0" applyNumberFormat="1" applyFont="1" applyFill="1" applyBorder="1" applyProtection="1">
      <protection locked="0" hidden="1"/>
    </xf>
    <xf numFmtId="1" fontId="0" fillId="2" borderId="1" xfId="0" applyNumberForma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 shrinkToFi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locked="0"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 shrinkToFit="1"/>
      <protection hidden="1"/>
    </xf>
    <xf numFmtId="165" fontId="0" fillId="0" borderId="1" xfId="0" applyNumberFormat="1" applyBorder="1" applyAlignment="1" applyProtection="1">
      <alignment horizontal="left" vertical="center" shrinkToFit="1"/>
      <protection locked="0"/>
    </xf>
    <xf numFmtId="165" fontId="0" fillId="0" borderId="7" xfId="0" applyNumberFormat="1" applyBorder="1" applyAlignment="1" applyProtection="1">
      <alignment horizontal="left" vertical="center" shrinkToFit="1"/>
      <protection locked="0"/>
    </xf>
    <xf numFmtId="165" fontId="0" fillId="0" borderId="8" xfId="0" applyNumberFormat="1" applyBorder="1" applyAlignment="1" applyProtection="1">
      <alignment horizontal="left" vertical="center" shrinkToFit="1"/>
      <protection locked="0"/>
    </xf>
    <xf numFmtId="165" fontId="0" fillId="0" borderId="9" xfId="0" applyNumberFormat="1" applyBorder="1" applyAlignment="1" applyProtection="1">
      <alignment horizontal="left" vertical="center" shrinkToFit="1"/>
      <protection locked="0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locked="0" hidden="1"/>
    </xf>
    <xf numFmtId="0" fontId="1" fillId="2" borderId="8" xfId="0" applyFont="1" applyFill="1" applyBorder="1" applyAlignment="1" applyProtection="1">
      <alignment horizontal="left" vertical="center"/>
      <protection locked="0" hidden="1"/>
    </xf>
    <xf numFmtId="0" fontId="1" fillId="2" borderId="9" xfId="0" applyFont="1" applyFill="1" applyBorder="1" applyAlignment="1" applyProtection="1">
      <alignment horizontal="left" vertical="center"/>
      <protection locked="0" hidden="1"/>
    </xf>
    <xf numFmtId="1" fontId="0" fillId="2" borderId="7" xfId="0" applyNumberFormat="1" applyFill="1" applyBorder="1" applyAlignment="1" applyProtection="1">
      <alignment horizontal="center" vertical="center" shrinkToFit="1"/>
      <protection locked="0"/>
    </xf>
    <xf numFmtId="1" fontId="0" fillId="2" borderId="8" xfId="0" applyNumberFormat="1" applyFill="1" applyBorder="1" applyAlignment="1" applyProtection="1">
      <alignment horizontal="center" vertical="center" shrinkToFit="1"/>
      <protection locked="0"/>
    </xf>
    <xf numFmtId="1" fontId="0" fillId="2" borderId="9" xfId="0" applyNumberForma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1" fillId="2" borderId="9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 shrinkToFit="1"/>
      <protection hidden="1"/>
    </xf>
    <xf numFmtId="0" fontId="5" fillId="2" borderId="8" xfId="0" applyFont="1" applyFill="1" applyBorder="1" applyAlignment="1" applyProtection="1">
      <alignment horizontal="center" vertical="center" shrinkToFit="1"/>
      <protection hidden="1"/>
    </xf>
    <xf numFmtId="0" fontId="5" fillId="2" borderId="9" xfId="0" applyFont="1" applyFill="1" applyBorder="1" applyAlignment="1" applyProtection="1">
      <alignment horizontal="center" vertical="center" shrinkToFit="1"/>
      <protection hidden="1"/>
    </xf>
    <xf numFmtId="0" fontId="0" fillId="2" borderId="7" xfId="0" applyFill="1" applyBorder="1" applyAlignment="1" applyProtection="1">
      <alignment horizontal="left" vertical="center"/>
      <protection locked="0" hidden="1"/>
    </xf>
    <xf numFmtId="0" fontId="0" fillId="2" borderId="8" xfId="0" applyFill="1" applyBorder="1" applyAlignment="1" applyProtection="1">
      <alignment horizontal="left" vertical="center"/>
      <protection locked="0" hidden="1"/>
    </xf>
    <xf numFmtId="0" fontId="0" fillId="2" borderId="9" xfId="0" applyFill="1" applyBorder="1" applyAlignment="1" applyProtection="1">
      <alignment horizontal="left" vertical="center"/>
      <protection locked="0" hidden="1"/>
    </xf>
    <xf numFmtId="49" fontId="8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1" fontId="8" fillId="2" borderId="8" xfId="0" applyNumberFormat="1" applyFont="1" applyFill="1" applyBorder="1" applyAlignment="1" applyProtection="1">
      <alignment horizontal="center" vertical="center"/>
      <protection locked="0" hidden="1"/>
    </xf>
    <xf numFmtId="1" fontId="8" fillId="2" borderId="9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/>
      <protection locked="0" hidden="1"/>
    </xf>
    <xf numFmtId="164" fontId="8" fillId="2" borderId="7" xfId="0" applyNumberFormat="1" applyFont="1" applyFill="1" applyBorder="1" applyAlignment="1" applyProtection="1">
      <alignment horizontal="center" vertical="center"/>
      <protection locked="0" hidden="1"/>
    </xf>
    <xf numFmtId="164" fontId="8" fillId="2" borderId="9" xfId="0" applyNumberFormat="1" applyFont="1" applyFill="1" applyBorder="1" applyAlignment="1" applyProtection="1">
      <alignment horizontal="center" vertical="center"/>
      <protection locked="0" hidden="1"/>
    </xf>
    <xf numFmtId="164" fontId="8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1" fontId="8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49" fontId="0" fillId="0" borderId="7" xfId="0" applyNumberFormat="1" applyBorder="1" applyAlignment="1" applyProtection="1">
      <alignment horizontal="left" vertical="center"/>
      <protection hidden="1"/>
    </xf>
    <xf numFmtId="49" fontId="0" fillId="0" borderId="8" xfId="0" applyNumberFormat="1" applyBorder="1" applyAlignment="1" applyProtection="1">
      <alignment horizontal="left" vertical="center"/>
      <protection hidden="1"/>
    </xf>
    <xf numFmtId="49" fontId="0" fillId="0" borderId="9" xfId="0" applyNumberFormat="1" applyBorder="1" applyAlignment="1" applyProtection="1">
      <alignment horizontal="left" vertical="center"/>
      <protection hidden="1"/>
    </xf>
    <xf numFmtId="0" fontId="0" fillId="2" borderId="11" xfId="0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horizontal="left"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7" xfId="0" applyFont="1" applyFill="1" applyBorder="1" applyAlignment="1" applyProtection="1">
      <alignment horizontal="left" vertical="center" wrapText="1"/>
      <protection hidden="1"/>
    </xf>
    <xf numFmtId="0" fontId="4" fillId="2" borderId="8" xfId="0" applyFont="1" applyFill="1" applyBorder="1" applyAlignment="1" applyProtection="1">
      <alignment horizontal="left" vertical="center" wrapText="1"/>
      <protection hidden="1"/>
    </xf>
    <xf numFmtId="0" fontId="4" fillId="2" borderId="9" xfId="0" applyFont="1" applyFill="1" applyBorder="1" applyAlignment="1" applyProtection="1">
      <alignment horizontal="left" vertical="center" wrapText="1"/>
      <protection hidden="1"/>
    </xf>
    <xf numFmtId="0" fontId="4" fillId="2" borderId="7" xfId="0" applyFont="1" applyFill="1" applyBorder="1" applyAlignment="1" applyProtection="1">
      <alignment horizontal="left" vertical="top"/>
      <protection hidden="1"/>
    </xf>
    <xf numFmtId="0" fontId="4" fillId="2" borderId="8" xfId="0" applyFont="1" applyFill="1" applyBorder="1" applyAlignment="1" applyProtection="1">
      <alignment horizontal="left" vertical="top"/>
      <protection hidden="1"/>
    </xf>
    <xf numFmtId="0" fontId="4" fillId="2" borderId="9" xfId="0" applyFont="1" applyFill="1" applyBorder="1" applyAlignment="1" applyProtection="1">
      <alignment horizontal="left" vertical="top"/>
      <protection hidden="1"/>
    </xf>
    <xf numFmtId="0" fontId="0" fillId="2" borderId="6" xfId="0" applyFill="1" applyBorder="1" applyAlignment="1" applyProtection="1">
      <alignment horizontal="left"/>
      <protection hidden="1"/>
    </xf>
    <xf numFmtId="49" fontId="8" fillId="2" borderId="6" xfId="0" applyNumberFormat="1" applyFont="1" applyFill="1" applyBorder="1" applyAlignment="1" applyProtection="1">
      <alignment horizontal="left" vertical="center"/>
      <protection hidden="1"/>
    </xf>
    <xf numFmtId="49" fontId="8" fillId="2" borderId="0" xfId="0" applyNumberFormat="1" applyFont="1" applyFill="1" applyBorder="1" applyAlignment="1" applyProtection="1">
      <alignment horizontal="left" vertical="center"/>
      <protection hidden="1"/>
    </xf>
    <xf numFmtId="49" fontId="8" fillId="2" borderId="10" xfId="0" applyNumberFormat="1" applyFont="1" applyFill="1" applyBorder="1" applyAlignment="1" applyProtection="1">
      <alignment horizontal="left" vertical="center"/>
      <protection hidden="1"/>
    </xf>
    <xf numFmtId="49" fontId="0" fillId="0" borderId="1" xfId="0" applyNumberFormat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1" fontId="8" fillId="2" borderId="7" xfId="0" applyNumberFormat="1" applyFont="1" applyFill="1" applyBorder="1" applyAlignment="1" applyProtection="1">
      <alignment horizontal="center" vertical="center"/>
      <protection hidden="1"/>
    </xf>
    <xf numFmtId="1" fontId="8" fillId="2" borderId="8" xfId="0" applyNumberFormat="1" applyFont="1" applyFill="1" applyBorder="1" applyAlignment="1" applyProtection="1">
      <alignment horizontal="center" vertical="center"/>
      <protection hidden="1"/>
    </xf>
    <xf numFmtId="1" fontId="8" fillId="2" borderId="9" xfId="0" applyNumberFormat="1" applyFont="1" applyFill="1" applyBorder="1" applyAlignment="1" applyProtection="1">
      <alignment horizontal="center" vertical="center"/>
      <protection hidden="1"/>
    </xf>
    <xf numFmtId="49" fontId="8" fillId="2" borderId="7" xfId="0" applyNumberFormat="1" applyFont="1" applyFill="1" applyBorder="1" applyAlignment="1" applyProtection="1">
      <alignment horizontal="center" vertical="center"/>
      <protection hidden="1"/>
    </xf>
    <xf numFmtId="49" fontId="8" fillId="2" borderId="8" xfId="0" applyNumberFormat="1" applyFont="1" applyFill="1" applyBorder="1" applyAlignment="1" applyProtection="1">
      <alignment horizontal="center" vertical="center"/>
      <protection hidden="1"/>
    </xf>
    <xf numFmtId="49" fontId="8" fillId="2" borderId="9" xfId="0" applyNumberFormat="1" applyFont="1" applyFill="1" applyBorder="1" applyAlignment="1" applyProtection="1">
      <alignment horizontal="center" vertical="center"/>
      <protection hidden="1"/>
    </xf>
    <xf numFmtId="164" fontId="8" fillId="2" borderId="1" xfId="0" applyNumberFormat="1" applyFont="1" applyFill="1" applyBorder="1" applyAlignment="1" applyProtection="1">
      <alignment horizontal="center" vertical="center"/>
      <protection hidden="1"/>
    </xf>
    <xf numFmtId="164" fontId="8" fillId="2" borderId="7" xfId="0" applyNumberFormat="1" applyFont="1" applyFill="1" applyBorder="1" applyAlignment="1" applyProtection="1">
      <alignment horizontal="center" vertical="center"/>
      <protection hidden="1"/>
    </xf>
    <xf numFmtId="164" fontId="8" fillId="2" borderId="9" xfId="0" applyNumberFormat="1" applyFont="1" applyFill="1" applyBorder="1" applyAlignment="1" applyProtection="1">
      <alignment horizontal="center" vertical="center"/>
      <protection hidden="1"/>
    </xf>
    <xf numFmtId="1" fontId="8" fillId="2" borderId="9" xfId="0" applyNumberFormat="1" applyFont="1" applyFill="1" applyBorder="1" applyProtection="1"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49" fontId="8" fillId="2" borderId="11" xfId="0" applyNumberFormat="1" applyFont="1" applyFill="1" applyBorder="1" applyAlignment="1" applyProtection="1">
      <alignment horizontal="left" vertical="center"/>
      <protection hidden="1"/>
    </xf>
    <xf numFmtId="49" fontId="8" fillId="2" borderId="12" xfId="0" applyNumberFormat="1" applyFont="1" applyFill="1" applyBorder="1" applyAlignment="1" applyProtection="1">
      <alignment horizontal="left" vertical="center"/>
      <protection hidden="1"/>
    </xf>
    <xf numFmtId="49" fontId="8" fillId="2" borderId="13" xfId="0" applyNumberFormat="1" applyFont="1" applyFill="1" applyBorder="1" applyAlignment="1" applyProtection="1">
      <alignment horizontal="left" vertical="center"/>
      <protection hidden="1"/>
    </xf>
    <xf numFmtId="49" fontId="8" fillId="2" borderId="4" xfId="0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Процентный" xfId="1" builtinId="5"/>
  </cellStyles>
  <dxfs count="133"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u/>
      </font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29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7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34"/>
        </patternFill>
      </fill>
    </dxf>
    <dxf>
      <fill>
        <patternFill>
          <bgColor indexed="29"/>
        </patternFill>
      </fill>
    </dxf>
    <dxf>
      <font>
        <strike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strike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104775</xdr:rowOff>
    </xdr:from>
    <xdr:to>
      <xdr:col>15</xdr:col>
      <xdr:colOff>152400</xdr:colOff>
      <xdr:row>3</xdr:row>
      <xdr:rowOff>180975</xdr:rowOff>
    </xdr:to>
    <xdr:pic>
      <xdr:nvPicPr>
        <xdr:cNvPr id="4188" name="Picture 2" descr="QZNA-color-do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04775"/>
          <a:ext cx="2695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D1"/>
  <sheetViews>
    <sheetView workbookViewId="0"/>
  </sheetViews>
  <sheetFormatPr defaultRowHeight="12.75" x14ac:dyDescent="0.2"/>
  <cols>
    <col min="238" max="238" width="0" hidden="1" customWidth="1"/>
  </cols>
  <sheetData>
    <row r="1" spans="238:238" x14ac:dyDescent="0.2">
      <c r="ID1" s="57" t="s">
        <v>216</v>
      </c>
    </row>
  </sheetData>
  <sheetProtection password="CDD2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7"/>
  <sheetViews>
    <sheetView tabSelected="1" view="pageBreakPreview" topLeftCell="A47" zoomScale="120" zoomScaleNormal="100" zoomScaleSheetLayoutView="120" workbookViewId="0">
      <selection activeCell="C98" sqref="C98:AG98"/>
    </sheetView>
  </sheetViews>
  <sheetFormatPr defaultRowHeight="12.75" x14ac:dyDescent="0.2"/>
  <cols>
    <col min="1" max="35" width="2.5703125" customWidth="1"/>
  </cols>
  <sheetData>
    <row r="1" spans="1:35" ht="30" customHeight="1" x14ac:dyDescent="0.2">
      <c r="A1" s="131" t="str">
        <f>IF(OR(N2=B16,N2=B15),"Опросный лист на изготовление замерной установки","Опросный лист на изготовление измерительной установки")</f>
        <v>Опросный лист на изготовление измерительной установки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</row>
    <row r="2" spans="1:35" ht="18.75" customHeight="1" x14ac:dyDescent="0.2">
      <c r="A2" s="44"/>
      <c r="B2" s="44"/>
      <c r="C2" s="44"/>
      <c r="D2" s="133" t="s">
        <v>211</v>
      </c>
      <c r="E2" s="133"/>
      <c r="F2" s="133"/>
      <c r="G2" s="133"/>
      <c r="H2" s="133"/>
      <c r="I2" s="133"/>
      <c r="J2" s="133"/>
      <c r="K2" s="133"/>
      <c r="L2" s="133"/>
      <c r="M2" s="133"/>
      <c r="N2" s="132" t="s">
        <v>220</v>
      </c>
      <c r="O2" s="132"/>
      <c r="P2" s="132"/>
      <c r="Q2" s="132"/>
      <c r="R2" s="132"/>
      <c r="S2" s="132"/>
      <c r="T2" s="132"/>
      <c r="U2" s="132"/>
      <c r="V2" s="129" t="str">
        <f>IF(OR(N2=B13,N2=B14,N2=B15),"соответствует требованиям ГОСТ Р 8.615-2005",IF(N2=B16,"соответствует требованиям ГОСТ 12.2.003-91",""))</f>
        <v>соответствует требованиям ГОСТ Р 8.615-2005</v>
      </c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</row>
    <row r="3" spans="1:35" ht="15" customHeight="1" x14ac:dyDescent="0.2">
      <c r="A3" s="134" t="str">
        <f>IF(N2=B13,"Динамический, сепарационный метод измерения трёх фаз (газ/нефть/вода). Соответствует требованиям ГОСТ Р 8.615-2005.",IF(N2=B14,"Гидростатический, сепарационный метод измерения трёх фаз (газ/нефть/вода). Соответствует требованиям ГОСТ Р 8.615-2005.",IF(N2=B15,"Мультифазный, бессепарационный метод измерения трёх фаз (газ/нефть/вода). Соответствует требованиям ГОСТ Р 8.615-2005.",IF(N2=B16,"Динамический, сепарационный метод замера двух фаз (газ/жидкость). Соответствует требованиям ГОСТ 12.2.003-91.",""))))</f>
        <v>Динамический, сепарационный метод измерения трёх фаз (газ/нефть/вода). Соответствует требованиям ГОСТ Р 8.615-2005.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s="1" customFormat="1" ht="14.25" customHeight="1" x14ac:dyDescent="0.2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</row>
    <row r="5" spans="1:35" ht="15" customHeight="1" x14ac:dyDescent="0.2">
      <c r="A5" s="14"/>
      <c r="B5" s="125" t="s">
        <v>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4"/>
    </row>
    <row r="6" spans="1:35" ht="15" customHeight="1" x14ac:dyDescent="0.2">
      <c r="A6" s="14"/>
      <c r="B6" s="126" t="s">
        <v>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P6" s="136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I6" s="14"/>
    </row>
    <row r="7" spans="1:35" ht="15" customHeight="1" x14ac:dyDescent="0.2">
      <c r="A7" s="14"/>
      <c r="B7" s="126" t="s">
        <v>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P7" s="136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I7" s="14"/>
    </row>
    <row r="8" spans="1:35" ht="15" customHeight="1" x14ac:dyDescent="0.2">
      <c r="A8" s="14"/>
      <c r="B8" s="126" t="s">
        <v>8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P8" s="136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8"/>
      <c r="AI8" s="14"/>
    </row>
    <row r="9" spans="1:35" ht="15" customHeight="1" x14ac:dyDescent="0.2">
      <c r="A9" s="14"/>
      <c r="B9" s="126" t="s">
        <v>9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  <c r="P9" s="136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8"/>
      <c r="AI9" s="14"/>
    </row>
    <row r="10" spans="1:35" ht="15" customHeight="1" x14ac:dyDescent="0.2">
      <c r="A10" s="14"/>
      <c r="B10" s="126" t="s">
        <v>10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/>
      <c r="P10" s="136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8"/>
      <c r="AI10" s="14"/>
    </row>
    <row r="11" spans="1:35" ht="2.25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5" customHeight="1" x14ac:dyDescent="0.2">
      <c r="A12" s="14"/>
      <c r="B12" s="148" t="s">
        <v>210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50"/>
      <c r="AF12" s="145"/>
      <c r="AG12" s="146"/>
      <c r="AH12" s="147"/>
      <c r="AI12" s="14"/>
    </row>
    <row r="13" spans="1:35" hidden="1" x14ac:dyDescent="0.2">
      <c r="A13" s="14"/>
      <c r="B13" s="55" t="s">
        <v>220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4"/>
      <c r="AG13" s="54"/>
      <c r="AH13" s="54"/>
      <c r="AI13" s="14"/>
    </row>
    <row r="14" spans="1:35" hidden="1" x14ac:dyDescent="0.2">
      <c r="A14" s="14"/>
      <c r="B14" s="55" t="s">
        <v>221</v>
      </c>
      <c r="C14" s="53"/>
      <c r="D14" s="53"/>
      <c r="E14" s="53"/>
      <c r="F14" s="53"/>
      <c r="G14" s="53"/>
      <c r="H14" s="53"/>
      <c r="I14" s="53"/>
      <c r="J14" s="53"/>
      <c r="K14" s="53"/>
      <c r="L14" s="53" t="str">
        <f>IF(N2=B13,"УМ ",IF(N2=B14,"ИМП",IF(N2=B15,"УМШ",IF(N2=B16,"АМ ",""))))</f>
        <v xml:space="preserve">УМ </v>
      </c>
      <c r="M14" s="53"/>
      <c r="N14" s="53"/>
      <c r="O14" s="53"/>
      <c r="P14" s="53" t="str">
        <f>IF(N2=B13,AA93,IF(N2=B16,X93,""))</f>
        <v>Е Е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4"/>
      <c r="AG14" s="54"/>
      <c r="AH14" s="54"/>
      <c r="AI14" s="14"/>
    </row>
    <row r="15" spans="1:35" hidden="1" x14ac:dyDescent="0.2">
      <c r="A15" s="14"/>
      <c r="B15" s="55" t="s">
        <v>222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4"/>
      <c r="AG15" s="54"/>
      <c r="AH15" s="54"/>
      <c r="AI15" s="14"/>
    </row>
    <row r="16" spans="1:35" hidden="1" x14ac:dyDescent="0.2">
      <c r="A16" s="14"/>
      <c r="B16" s="55" t="s">
        <v>215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4"/>
      <c r="AG16" s="54"/>
      <c r="AH16" s="54"/>
      <c r="AI16" s="14"/>
    </row>
    <row r="17" spans="1:35" ht="15" customHeight="1" x14ac:dyDescent="0.2">
      <c r="A17" s="14"/>
      <c r="B17" s="139" t="s">
        <v>217</v>
      </c>
      <c r="C17" s="140"/>
      <c r="D17" s="140"/>
      <c r="E17" s="140"/>
      <c r="F17" s="140"/>
      <c r="G17" s="141"/>
      <c r="H17" s="142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4"/>
      <c r="AI17" s="14"/>
    </row>
    <row r="18" spans="1:35" ht="9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2" customHeight="1" x14ac:dyDescent="0.2">
      <c r="A19" s="151" t="s">
        <v>13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</row>
    <row r="20" spans="1:35" ht="3.7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" customFormat="1" ht="18.75" hidden="1" customHeight="1" x14ac:dyDescent="0.2">
      <c r="A21" s="155" t="str">
        <f>CONCATENATE(L14,P14)</f>
        <v>УМ Е Е</v>
      </c>
      <c r="B21" s="156"/>
      <c r="C21" s="156"/>
      <c r="D21" s="157"/>
      <c r="E21" s="6" t="s">
        <v>11</v>
      </c>
      <c r="F21" s="5" t="str">
        <f>W103</f>
        <v>О</v>
      </c>
      <c r="G21" s="6" t="s">
        <v>11</v>
      </c>
      <c r="H21" s="154" t="str">
        <f>IF(T23=A24, IF(O29&lt;&gt;"", V24&amp;W24, "С??"), IF(T23=A25, "ПШ", IF(T23=A26, "ПП", IF(T23=A27, "ПС", IF(T23=A28, "*", " ")))))</f>
        <v>С01</v>
      </c>
      <c r="I21" s="154"/>
      <c r="J21" s="154" t="str">
        <f>IF(AF74="Да","НД",IF(AF74="Нет","Х",""))</f>
        <v>Х</v>
      </c>
      <c r="K21" s="154"/>
      <c r="L21" s="154" t="str">
        <f>P108</f>
        <v>У1</v>
      </c>
      <c r="M21" s="154"/>
      <c r="N21" s="154"/>
      <c r="O21" s="152" t="str">
        <f>P114</f>
        <v>В1</v>
      </c>
      <c r="P21" s="153"/>
      <c r="Q21" s="6" t="s">
        <v>11</v>
      </c>
      <c r="R21" s="5" t="e">
        <f>IF(AD122=1,#REF!,"")</f>
        <v>#REF!</v>
      </c>
      <c r="S21" s="5" t="str">
        <f>Y131</f>
        <v>М</v>
      </c>
      <c r="T21" s="5" t="str">
        <f>Y136</f>
        <v>Х</v>
      </c>
      <c r="U21" s="6" t="s">
        <v>11</v>
      </c>
      <c r="V21" s="5">
        <f>AD145</f>
        <v>1</v>
      </c>
      <c r="W21" s="5" t="str">
        <f>IF(AF150="Да","Т",IF(AF150="Нет","Х",""))</f>
        <v>Х</v>
      </c>
      <c r="X21" s="5" t="str">
        <f>R158</f>
        <v>П</v>
      </c>
      <c r="Y21" s="6" t="s">
        <v>11</v>
      </c>
      <c r="Z21" s="5" t="str">
        <f>N166</f>
        <v>Э</v>
      </c>
      <c r="AA21" s="5" t="str">
        <f>AA166</f>
        <v>Э</v>
      </c>
      <c r="AB21" s="5" t="str">
        <f>Q176</f>
        <v>Р</v>
      </c>
      <c r="AC21" s="5" t="str">
        <f>T181</f>
        <v>Р</v>
      </c>
      <c r="AD21" s="5" t="str">
        <f>T188</f>
        <v>О</v>
      </c>
      <c r="AE21" s="5" t="str">
        <f>IF(N2=B13,IF(W192=A193,"Т",IF(W192=A194,"Х",IF(W192=A195,"К",""))),"Х")</f>
        <v>Х</v>
      </c>
      <c r="AF21" s="5" t="str">
        <f>IF(AF197="Да","М",IF(AF197="Нет","Х",""))</f>
        <v>Х</v>
      </c>
      <c r="AG21" s="154">
        <f>IF((U188&lt;&gt;0)*(U188&lt;&gt;""),U188,"")</f>
        <v>6</v>
      </c>
      <c r="AH21" s="154"/>
      <c r="AI21" s="58" t="str">
        <f>IF(AF206="Да","Д",IF(AF206="Нет","Х",""))</f>
        <v>Х</v>
      </c>
    </row>
    <row r="22" spans="1:35" ht="7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3.5" customHeight="1" x14ac:dyDescent="0.2">
      <c r="A23" s="14" t="s">
        <v>14</v>
      </c>
      <c r="B23" s="14"/>
      <c r="C23" s="118" t="s">
        <v>15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52"/>
      <c r="P23" s="52"/>
      <c r="Q23" s="14"/>
      <c r="R23" s="14"/>
      <c r="S23" s="14"/>
      <c r="T23" s="158" t="s">
        <v>17</v>
      </c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60"/>
      <c r="AH23" s="14"/>
      <c r="AI23" s="14"/>
    </row>
    <row r="24" spans="1:35" ht="13.5" hidden="1" customHeight="1" x14ac:dyDescent="0.2">
      <c r="A24" s="14" t="s">
        <v>17</v>
      </c>
      <c r="B24" s="14"/>
      <c r="C24" s="14"/>
      <c r="D24" s="14"/>
      <c r="E24" s="14"/>
      <c r="F24" s="14"/>
      <c r="G24" s="14"/>
      <c r="H24" s="14">
        <v>1</v>
      </c>
      <c r="I24" s="14">
        <v>2</v>
      </c>
      <c r="J24" s="14">
        <v>3</v>
      </c>
      <c r="K24" s="14">
        <v>4</v>
      </c>
      <c r="L24" s="14">
        <v>5</v>
      </c>
      <c r="M24" s="14">
        <v>6</v>
      </c>
      <c r="N24" s="14">
        <v>7</v>
      </c>
      <c r="O24" s="3">
        <v>8</v>
      </c>
      <c r="P24" s="3">
        <v>9</v>
      </c>
      <c r="Q24" s="3">
        <v>10</v>
      </c>
      <c r="R24" s="3">
        <v>11</v>
      </c>
      <c r="S24" s="3">
        <v>12</v>
      </c>
      <c r="T24" s="3">
        <v>13</v>
      </c>
      <c r="U24" s="3">
        <v>14</v>
      </c>
      <c r="V24" s="3" t="str">
        <f>IF(T23=A24,"С","")</f>
        <v>С</v>
      </c>
      <c r="W24" s="3" t="str">
        <f>IF((O29&gt;0)*(O29&lt;10),0&amp;O29,O29)</f>
        <v>01</v>
      </c>
      <c r="X24" s="3"/>
      <c r="Y24" s="3" t="s">
        <v>39</v>
      </c>
      <c r="Z24" s="3" t="s">
        <v>40</v>
      </c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3.5" hidden="1" customHeight="1" x14ac:dyDescent="0.2">
      <c r="A25" s="14" t="str">
        <f>IF(N2=B15,"","Передвижная на шасси автомобиля.")</f>
        <v>Передвижная на шасси автомобиля.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3">
        <f>IF((T23&lt;&gt;A24)*(T23&lt;&gt;A28), 0, IF((T23=A24)*(O29=H24), 1, IF((T23=A24)*(O29=I24), 2, IF((T23=A24)*(O29=J24), 3, IF((T23=A24)*(O29=K24), 4, IF((T23=A24)*(O29=L24), 5, IF((T23=A24)*(O29=M24), 6, IF((T23=A24)*(O29=N24), 7, ""))))))))</f>
        <v>1</v>
      </c>
      <c r="P25" s="3" t="str">
        <f>IF((T23&lt;&gt;A24)*(T23&lt;&gt;A28), 0, IF((T23=A24)*(O29=8), 8, IF((T23=A24)*(O29=9), 9, IF((T23=A24)*(O29=10), 10, IF((T23=A24)*(O29=11), 11, IF((T23=A24)*(O29=12), 12, IF((T23=A24)*(O29=13), 13, IF((T23=A24)*(O29=14), 14, ""))))))))</f>
        <v/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3.5" hidden="1" customHeight="1" x14ac:dyDescent="0.2">
      <c r="A26" s="14" t="str">
        <f>IF(N2=B15,"","Передвижная на прицепе СЗАП.")</f>
        <v>Передвижная на прицепе СЗАП.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3">
        <f>P26</f>
        <v>1</v>
      </c>
      <c r="P26" s="3">
        <f>IF(O25&lt;&gt;0, IF(O29&lt;8, O25, IF(O29&gt;7, P25, "")), 0)</f>
        <v>1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3.5" hidden="1" customHeight="1" x14ac:dyDescent="0.2">
      <c r="A27" s="14" t="str">
        <f>IF(N2=B15,"","Передвижная на санях.")</f>
        <v>Передвижная на санях.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3.5" hidden="1" customHeight="1" x14ac:dyDescent="0.2">
      <c r="A28" s="14" t="str">
        <f>IF(N2=B15,"","Спецзаказ.")</f>
        <v>Спецзаказ.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3.5" customHeight="1" x14ac:dyDescent="0.2">
      <c r="A29" s="14"/>
      <c r="B29" s="14"/>
      <c r="C29" s="67" t="str">
        <f>IF(T23=A24,"Укажите количество скважин:", " ")</f>
        <v>Укажите количество скважин: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15"/>
      <c r="O29" s="84">
        <v>1</v>
      </c>
      <c r="P29" s="86"/>
      <c r="Q29" s="14"/>
      <c r="R29" s="87" t="str">
        <f>IF((O29&gt;1)*(O29&lt;15)*(T23=A24),"Не забудьте согласовать компоновку входов!"," ")</f>
        <v xml:space="preserve"> </v>
      </c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14"/>
      <c r="AI29" s="14"/>
    </row>
    <row r="30" spans="1:35" s="4" customFormat="1" ht="3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s="4" customFormat="1" ht="13.5" customHeight="1" x14ac:dyDescent="0.2">
      <c r="A31" s="7" t="s">
        <v>21</v>
      </c>
      <c r="B31" s="7"/>
      <c r="C31" s="118" t="s">
        <v>22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7"/>
      <c r="AI31" s="7"/>
    </row>
    <row r="32" spans="1:35" s="4" customFormat="1" ht="13.5" customHeight="1" x14ac:dyDescent="0.2">
      <c r="A32" s="7"/>
      <c r="B32" s="7"/>
      <c r="C32" s="66" t="s">
        <v>23</v>
      </c>
      <c r="D32" s="66"/>
      <c r="E32" s="66" t="s">
        <v>208</v>
      </c>
      <c r="F32" s="66"/>
      <c r="G32" s="66"/>
      <c r="H32" s="66"/>
      <c r="I32" s="66"/>
      <c r="J32" s="75" t="s">
        <v>125</v>
      </c>
      <c r="K32" s="76"/>
      <c r="L32" s="76"/>
      <c r="M32" s="76"/>
      <c r="N32" s="76"/>
      <c r="O32" s="77"/>
      <c r="P32" s="75" t="s">
        <v>124</v>
      </c>
      <c r="Q32" s="76"/>
      <c r="R32" s="76"/>
      <c r="S32" s="76"/>
      <c r="T32" s="76"/>
      <c r="U32" s="77"/>
      <c r="V32" s="162" t="s">
        <v>123</v>
      </c>
      <c r="W32" s="163"/>
      <c r="X32" s="163"/>
      <c r="Y32" s="163"/>
      <c r="Z32" s="163"/>
      <c r="AA32" s="164"/>
      <c r="AB32" s="162" t="s">
        <v>25</v>
      </c>
      <c r="AC32" s="163"/>
      <c r="AD32" s="163"/>
      <c r="AE32" s="163"/>
      <c r="AF32" s="163"/>
      <c r="AG32" s="164"/>
      <c r="AH32" s="7"/>
      <c r="AI32" s="7"/>
    </row>
    <row r="33" spans="1:35" s="4" customFormat="1" ht="24.75" customHeight="1" x14ac:dyDescent="0.2">
      <c r="A33" s="7"/>
      <c r="B33" s="7"/>
      <c r="C33" s="66"/>
      <c r="D33" s="66"/>
      <c r="E33" s="66"/>
      <c r="F33" s="66"/>
      <c r="G33" s="66"/>
      <c r="H33" s="66"/>
      <c r="I33" s="66"/>
      <c r="J33" s="78"/>
      <c r="K33" s="79"/>
      <c r="L33" s="79"/>
      <c r="M33" s="79"/>
      <c r="N33" s="79"/>
      <c r="O33" s="80"/>
      <c r="P33" s="78"/>
      <c r="Q33" s="79"/>
      <c r="R33" s="79"/>
      <c r="S33" s="79"/>
      <c r="T33" s="79"/>
      <c r="U33" s="80"/>
      <c r="V33" s="165"/>
      <c r="W33" s="166"/>
      <c r="X33" s="166"/>
      <c r="Y33" s="166"/>
      <c r="Z33" s="166"/>
      <c r="AA33" s="167"/>
      <c r="AB33" s="165"/>
      <c r="AC33" s="166"/>
      <c r="AD33" s="166"/>
      <c r="AE33" s="166"/>
      <c r="AF33" s="166"/>
      <c r="AG33" s="167"/>
      <c r="AH33" s="7"/>
      <c r="AI33" s="7"/>
    </row>
    <row r="34" spans="1:35" s="4" customFormat="1" ht="13.5" customHeight="1" x14ac:dyDescent="0.2">
      <c r="A34" s="7"/>
      <c r="B34" s="7"/>
      <c r="C34" s="66"/>
      <c r="D34" s="66"/>
      <c r="E34" s="66"/>
      <c r="F34" s="66"/>
      <c r="G34" s="66"/>
      <c r="H34" s="66"/>
      <c r="I34" s="66"/>
      <c r="J34" s="66" t="s">
        <v>26</v>
      </c>
      <c r="K34" s="66"/>
      <c r="L34" s="66"/>
      <c r="M34" s="66" t="s">
        <v>27</v>
      </c>
      <c r="N34" s="66"/>
      <c r="O34" s="66"/>
      <c r="P34" s="66" t="s">
        <v>26</v>
      </c>
      <c r="Q34" s="66"/>
      <c r="R34" s="66"/>
      <c r="S34" s="66" t="s">
        <v>27</v>
      </c>
      <c r="T34" s="66"/>
      <c r="U34" s="66"/>
      <c r="V34" s="66" t="s">
        <v>26</v>
      </c>
      <c r="W34" s="66"/>
      <c r="X34" s="66"/>
      <c r="Y34" s="66" t="s">
        <v>27</v>
      </c>
      <c r="Z34" s="66"/>
      <c r="AA34" s="66"/>
      <c r="AB34" s="66" t="s">
        <v>26</v>
      </c>
      <c r="AC34" s="66"/>
      <c r="AD34" s="66"/>
      <c r="AE34" s="66" t="s">
        <v>27</v>
      </c>
      <c r="AF34" s="66"/>
      <c r="AG34" s="66"/>
      <c r="AH34" s="7"/>
      <c r="AI34" s="7"/>
    </row>
    <row r="35" spans="1:35" s="32" customFormat="1" ht="12" customHeight="1" x14ac:dyDescent="0.2">
      <c r="A35" s="31"/>
      <c r="B35" s="31"/>
      <c r="C35" s="71">
        <v>1</v>
      </c>
      <c r="D35" s="71"/>
      <c r="E35" s="161"/>
      <c r="F35" s="161"/>
      <c r="G35" s="161"/>
      <c r="H35" s="161"/>
      <c r="I35" s="16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31"/>
      <c r="AI35" s="31"/>
    </row>
    <row r="36" spans="1:35" s="32" customFormat="1" ht="12" customHeight="1" x14ac:dyDescent="0.2">
      <c r="A36" s="31"/>
      <c r="B36" s="31"/>
      <c r="C36" s="71">
        <v>2</v>
      </c>
      <c r="D36" s="71"/>
      <c r="E36" s="72"/>
      <c r="F36" s="73"/>
      <c r="G36" s="73"/>
      <c r="H36" s="73"/>
      <c r="I36" s="74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121"/>
      <c r="AC36" s="168"/>
      <c r="AD36" s="169"/>
      <c r="AE36" s="121"/>
      <c r="AF36" s="168"/>
      <c r="AG36" s="169"/>
      <c r="AH36" s="31"/>
      <c r="AI36" s="31"/>
    </row>
    <row r="37" spans="1:35" s="32" customFormat="1" ht="12" customHeight="1" x14ac:dyDescent="0.2">
      <c r="A37" s="31"/>
      <c r="B37" s="31"/>
      <c r="C37" s="71">
        <v>3</v>
      </c>
      <c r="D37" s="71"/>
      <c r="E37" s="72"/>
      <c r="F37" s="73"/>
      <c r="G37" s="73"/>
      <c r="H37" s="73"/>
      <c r="I37" s="74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121"/>
      <c r="AC37" s="168"/>
      <c r="AD37" s="169"/>
      <c r="AE37" s="121"/>
      <c r="AF37" s="168"/>
      <c r="AG37" s="169"/>
      <c r="AH37" s="31"/>
      <c r="AI37" s="31"/>
    </row>
    <row r="38" spans="1:35" s="32" customFormat="1" ht="12" customHeight="1" x14ac:dyDescent="0.2">
      <c r="A38" s="31"/>
      <c r="B38" s="31"/>
      <c r="C38" s="71">
        <v>4</v>
      </c>
      <c r="D38" s="71"/>
      <c r="E38" s="72"/>
      <c r="F38" s="73"/>
      <c r="G38" s="73"/>
      <c r="H38" s="73"/>
      <c r="I38" s="74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121"/>
      <c r="AC38" s="168"/>
      <c r="AD38" s="169"/>
      <c r="AE38" s="121"/>
      <c r="AF38" s="168"/>
      <c r="AG38" s="169"/>
      <c r="AH38" s="31"/>
      <c r="AI38" s="31"/>
    </row>
    <row r="39" spans="1:35" s="32" customFormat="1" ht="12" customHeight="1" x14ac:dyDescent="0.2">
      <c r="A39" s="31"/>
      <c r="B39" s="31"/>
      <c r="C39" s="71">
        <v>5</v>
      </c>
      <c r="D39" s="71"/>
      <c r="E39" s="72"/>
      <c r="F39" s="73"/>
      <c r="G39" s="73"/>
      <c r="H39" s="73"/>
      <c r="I39" s="74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121"/>
      <c r="AC39" s="168"/>
      <c r="AD39" s="169"/>
      <c r="AE39" s="121"/>
      <c r="AF39" s="168"/>
      <c r="AG39" s="169"/>
      <c r="AH39" s="31"/>
      <c r="AI39" s="31"/>
    </row>
    <row r="40" spans="1:35" s="32" customFormat="1" ht="12" customHeight="1" x14ac:dyDescent="0.2">
      <c r="A40" s="31"/>
      <c r="B40" s="31"/>
      <c r="C40" s="71">
        <v>6</v>
      </c>
      <c r="D40" s="71"/>
      <c r="E40" s="72"/>
      <c r="F40" s="73"/>
      <c r="G40" s="73"/>
      <c r="H40" s="73"/>
      <c r="I40" s="74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121"/>
      <c r="AC40" s="168"/>
      <c r="AD40" s="169"/>
      <c r="AE40" s="121"/>
      <c r="AF40" s="168"/>
      <c r="AG40" s="169"/>
      <c r="AH40" s="31"/>
      <c r="AI40" s="31"/>
    </row>
    <row r="41" spans="1:35" s="32" customFormat="1" ht="12" customHeight="1" x14ac:dyDescent="0.2">
      <c r="A41" s="31"/>
      <c r="B41" s="31"/>
      <c r="C41" s="71">
        <v>7</v>
      </c>
      <c r="D41" s="71"/>
      <c r="E41" s="72"/>
      <c r="F41" s="73"/>
      <c r="G41" s="73"/>
      <c r="H41" s="73"/>
      <c r="I41" s="74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121"/>
      <c r="AC41" s="168"/>
      <c r="AD41" s="169"/>
      <c r="AE41" s="121"/>
      <c r="AF41" s="168"/>
      <c r="AG41" s="169"/>
      <c r="AH41" s="31"/>
      <c r="AI41" s="31"/>
    </row>
    <row r="42" spans="1:35" s="32" customFormat="1" ht="12" customHeight="1" x14ac:dyDescent="0.2">
      <c r="A42" s="31"/>
      <c r="B42" s="31"/>
      <c r="C42" s="71">
        <v>8</v>
      </c>
      <c r="D42" s="71"/>
      <c r="E42" s="72"/>
      <c r="F42" s="73"/>
      <c r="G42" s="73"/>
      <c r="H42" s="73"/>
      <c r="I42" s="74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121"/>
      <c r="AC42" s="168"/>
      <c r="AD42" s="169"/>
      <c r="AE42" s="121"/>
      <c r="AF42" s="168"/>
      <c r="AG42" s="169"/>
      <c r="AH42" s="31"/>
      <c r="AI42" s="31"/>
    </row>
    <row r="43" spans="1:35" s="32" customFormat="1" ht="12" customHeight="1" x14ac:dyDescent="0.2">
      <c r="A43" s="31"/>
      <c r="B43" s="31"/>
      <c r="C43" s="71">
        <v>9</v>
      </c>
      <c r="D43" s="71"/>
      <c r="E43" s="72"/>
      <c r="F43" s="73"/>
      <c r="G43" s="73"/>
      <c r="H43" s="73"/>
      <c r="I43" s="74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121"/>
      <c r="AC43" s="168"/>
      <c r="AD43" s="169"/>
      <c r="AE43" s="121"/>
      <c r="AF43" s="168"/>
      <c r="AG43" s="169"/>
      <c r="AH43" s="31"/>
      <c r="AI43" s="31"/>
    </row>
    <row r="44" spans="1:35" s="32" customFormat="1" ht="12" customHeight="1" x14ac:dyDescent="0.2">
      <c r="A44" s="31"/>
      <c r="B44" s="31"/>
      <c r="C44" s="71">
        <v>10</v>
      </c>
      <c r="D44" s="71"/>
      <c r="E44" s="72"/>
      <c r="F44" s="73"/>
      <c r="G44" s="73"/>
      <c r="H44" s="73"/>
      <c r="I44" s="74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121"/>
      <c r="AC44" s="168"/>
      <c r="AD44" s="169"/>
      <c r="AE44" s="121"/>
      <c r="AF44" s="168"/>
      <c r="AG44" s="169"/>
      <c r="AH44" s="31"/>
      <c r="AI44" s="31"/>
    </row>
    <row r="45" spans="1:35" s="32" customFormat="1" ht="12" customHeight="1" x14ac:dyDescent="0.2">
      <c r="A45" s="31"/>
      <c r="B45" s="31"/>
      <c r="C45" s="71">
        <v>11</v>
      </c>
      <c r="D45" s="71"/>
      <c r="E45" s="72"/>
      <c r="F45" s="73"/>
      <c r="G45" s="73"/>
      <c r="H45" s="73"/>
      <c r="I45" s="74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121"/>
      <c r="AC45" s="168"/>
      <c r="AD45" s="169"/>
      <c r="AE45" s="121"/>
      <c r="AF45" s="168"/>
      <c r="AG45" s="169"/>
      <c r="AH45" s="31"/>
      <c r="AI45" s="31"/>
    </row>
    <row r="46" spans="1:35" s="32" customFormat="1" ht="12" customHeight="1" x14ac:dyDescent="0.2">
      <c r="A46" s="31"/>
      <c r="B46" s="31"/>
      <c r="C46" s="71">
        <v>12</v>
      </c>
      <c r="D46" s="71"/>
      <c r="E46" s="72"/>
      <c r="F46" s="73"/>
      <c r="G46" s="73"/>
      <c r="H46" s="73"/>
      <c r="I46" s="74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121"/>
      <c r="AC46" s="168"/>
      <c r="AD46" s="169"/>
      <c r="AE46" s="121"/>
      <c r="AF46" s="168"/>
      <c r="AG46" s="169"/>
      <c r="AH46" s="31"/>
      <c r="AI46" s="31"/>
    </row>
    <row r="47" spans="1:35" s="32" customFormat="1" ht="12" customHeight="1" x14ac:dyDescent="0.2">
      <c r="A47" s="31"/>
      <c r="B47" s="31"/>
      <c r="C47" s="71">
        <v>13</v>
      </c>
      <c r="D47" s="71"/>
      <c r="E47" s="72"/>
      <c r="F47" s="73"/>
      <c r="G47" s="73"/>
      <c r="H47" s="73"/>
      <c r="I47" s="74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121"/>
      <c r="AC47" s="168"/>
      <c r="AD47" s="169"/>
      <c r="AE47" s="121"/>
      <c r="AF47" s="168"/>
      <c r="AG47" s="169"/>
      <c r="AH47" s="31"/>
      <c r="AI47" s="31"/>
    </row>
    <row r="48" spans="1:35" s="32" customFormat="1" ht="12" customHeight="1" x14ac:dyDescent="0.2">
      <c r="A48" s="31"/>
      <c r="B48" s="31"/>
      <c r="C48" s="71">
        <v>14</v>
      </c>
      <c r="D48" s="71"/>
      <c r="E48" s="72"/>
      <c r="F48" s="73"/>
      <c r="G48" s="73"/>
      <c r="H48" s="73"/>
      <c r="I48" s="74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121"/>
      <c r="AC48" s="168"/>
      <c r="AD48" s="169"/>
      <c r="AE48" s="121"/>
      <c r="AF48" s="168"/>
      <c r="AG48" s="169"/>
      <c r="AH48" s="31"/>
      <c r="AI48" s="31"/>
    </row>
    <row r="49" spans="1:35" s="46" customFormat="1" ht="3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s="4" customFormat="1" ht="11.25" customHeight="1" x14ac:dyDescent="0.2">
      <c r="A50" s="7" t="s">
        <v>28</v>
      </c>
      <c r="B50" s="7"/>
      <c r="C50" s="118" t="s">
        <v>29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5"/>
      <c r="Q50" s="15"/>
      <c r="R50" s="7"/>
      <c r="S50" s="70" t="s">
        <v>35</v>
      </c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173"/>
      <c r="AG50" s="174"/>
      <c r="AH50" s="7"/>
      <c r="AI50" s="7"/>
    </row>
    <row r="51" spans="1:35" s="46" customFormat="1" ht="3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s="4" customFormat="1" ht="11.25" customHeight="1" x14ac:dyDescent="0.2">
      <c r="A52" s="7"/>
      <c r="B52" s="7"/>
      <c r="C52" s="67" t="s">
        <v>30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70" t="s">
        <v>31</v>
      </c>
      <c r="Z52" s="70"/>
      <c r="AA52" s="172"/>
      <c r="AB52" s="172"/>
      <c r="AC52" s="7"/>
      <c r="AD52" s="70" t="s">
        <v>32</v>
      </c>
      <c r="AE52" s="70"/>
      <c r="AF52" s="172"/>
      <c r="AG52" s="172"/>
      <c r="AH52" s="7"/>
      <c r="AI52" s="7"/>
    </row>
    <row r="53" spans="1:35" s="4" customFormat="1" ht="3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69"/>
      <c r="Z53" s="69"/>
      <c r="AA53" s="117"/>
      <c r="AB53" s="117"/>
      <c r="AC53" s="18"/>
      <c r="AD53" s="69"/>
      <c r="AE53" s="69"/>
      <c r="AF53" s="117"/>
      <c r="AG53" s="117"/>
      <c r="AH53" s="7"/>
      <c r="AI53" s="7"/>
    </row>
    <row r="54" spans="1:35" s="4" customFormat="1" ht="11.25" customHeight="1" x14ac:dyDescent="0.2">
      <c r="A54" s="7"/>
      <c r="B54" s="7"/>
      <c r="C54" s="67" t="s">
        <v>33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30"/>
      <c r="P54" s="30"/>
      <c r="Q54" s="30"/>
      <c r="R54" s="7"/>
      <c r="S54" s="33"/>
      <c r="T54" s="33"/>
      <c r="U54" s="33"/>
      <c r="V54" s="33"/>
      <c r="W54" s="33"/>
      <c r="X54" s="33"/>
      <c r="Y54" s="70" t="s">
        <v>31</v>
      </c>
      <c r="Z54" s="70"/>
      <c r="AA54" s="81"/>
      <c r="AB54" s="81"/>
      <c r="AC54" s="7"/>
      <c r="AD54" s="70" t="s">
        <v>32</v>
      </c>
      <c r="AE54" s="70"/>
      <c r="AF54" s="81"/>
      <c r="AG54" s="81"/>
      <c r="AH54" s="7"/>
      <c r="AI54" s="7"/>
    </row>
    <row r="55" spans="1:35" s="4" customFormat="1" ht="3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69"/>
      <c r="Z55" s="69"/>
      <c r="AA55" s="117"/>
      <c r="AB55" s="117"/>
      <c r="AC55" s="18"/>
      <c r="AD55" s="69"/>
      <c r="AE55" s="69"/>
      <c r="AF55" s="117"/>
      <c r="AG55" s="117"/>
      <c r="AH55" s="7"/>
      <c r="AI55" s="7"/>
    </row>
    <row r="56" spans="1:35" s="4" customFormat="1" ht="11.25" customHeight="1" x14ac:dyDescent="0.2">
      <c r="A56" s="7"/>
      <c r="B56" s="7"/>
      <c r="C56" s="67" t="s">
        <v>126</v>
      </c>
      <c r="D56" s="67"/>
      <c r="E56" s="67"/>
      <c r="F56" s="67"/>
      <c r="G56" s="67"/>
      <c r="H56" s="67"/>
      <c r="I56" s="67"/>
      <c r="J56" s="67"/>
      <c r="K56" s="68"/>
      <c r="L56" s="30"/>
      <c r="M56" s="30"/>
      <c r="N56" s="30"/>
      <c r="O56" s="30"/>
      <c r="P56" s="7"/>
      <c r="Q56" s="33"/>
      <c r="R56" s="33"/>
      <c r="S56" s="33"/>
      <c r="T56" s="33"/>
      <c r="U56" s="33"/>
      <c r="V56" s="33"/>
      <c r="W56" s="33"/>
      <c r="X56" s="33"/>
      <c r="Y56" s="70" t="s">
        <v>31</v>
      </c>
      <c r="Z56" s="70"/>
      <c r="AA56" s="81"/>
      <c r="AB56" s="81"/>
      <c r="AC56" s="7"/>
      <c r="AD56" s="70" t="s">
        <v>32</v>
      </c>
      <c r="AE56" s="70"/>
      <c r="AF56" s="81"/>
      <c r="AG56" s="81"/>
      <c r="AH56" s="7"/>
      <c r="AI56" s="7"/>
    </row>
    <row r="57" spans="1:35" s="4" customFormat="1" ht="3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69"/>
      <c r="Z57" s="69"/>
      <c r="AA57" s="175"/>
      <c r="AB57" s="175"/>
      <c r="AC57" s="18"/>
      <c r="AD57" s="69"/>
      <c r="AE57" s="69"/>
      <c r="AF57" s="175"/>
      <c r="AG57" s="175"/>
      <c r="AH57" s="7"/>
      <c r="AI57" s="7"/>
    </row>
    <row r="58" spans="1:35" s="4" customFormat="1" ht="11.25" customHeight="1" x14ac:dyDescent="0.2">
      <c r="A58" s="7"/>
      <c r="B58" s="7"/>
      <c r="C58" s="67" t="s">
        <v>127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/>
      <c r="P58" s="34"/>
      <c r="Q58" s="33"/>
      <c r="R58" s="33"/>
      <c r="S58" s="30"/>
      <c r="T58" s="30"/>
      <c r="U58" s="30"/>
      <c r="V58" s="30"/>
      <c r="W58" s="33"/>
      <c r="X58" s="33"/>
      <c r="Y58" s="70" t="s">
        <v>31</v>
      </c>
      <c r="Z58" s="70"/>
      <c r="AA58" s="81"/>
      <c r="AB58" s="81"/>
      <c r="AC58" s="7"/>
      <c r="AD58" s="70" t="s">
        <v>32</v>
      </c>
      <c r="AE58" s="70"/>
      <c r="AF58" s="81"/>
      <c r="AG58" s="81"/>
      <c r="AH58" s="7"/>
      <c r="AI58" s="7"/>
    </row>
    <row r="59" spans="1:35" s="4" customFormat="1" ht="3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31"/>
      <c r="AB59" s="31"/>
      <c r="AC59" s="7"/>
      <c r="AD59" s="7"/>
      <c r="AE59" s="7"/>
      <c r="AF59" s="31"/>
      <c r="AG59" s="31"/>
      <c r="AH59" s="7"/>
      <c r="AI59" s="7"/>
    </row>
    <row r="60" spans="1:35" s="4" customFormat="1" ht="12" customHeight="1" x14ac:dyDescent="0.2">
      <c r="A60" s="7"/>
      <c r="B60" s="7"/>
      <c r="C60" s="67" t="s">
        <v>37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33"/>
      <c r="S60" s="33"/>
      <c r="T60" s="33"/>
      <c r="U60" s="33"/>
      <c r="V60" s="33"/>
      <c r="W60" s="33"/>
      <c r="X60" s="33"/>
      <c r="Y60" s="70" t="s">
        <v>31</v>
      </c>
      <c r="Z60" s="70"/>
      <c r="AA60" s="81"/>
      <c r="AB60" s="81"/>
      <c r="AC60" s="7"/>
      <c r="AD60" s="70" t="s">
        <v>32</v>
      </c>
      <c r="AE60" s="70"/>
      <c r="AF60" s="81"/>
      <c r="AG60" s="81"/>
      <c r="AH60" s="7"/>
      <c r="AI60" s="7"/>
    </row>
    <row r="61" spans="1:35" s="4" customFormat="1" ht="3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18"/>
      <c r="AB61" s="29"/>
      <c r="AC61" s="29"/>
      <c r="AD61" s="29"/>
      <c r="AE61" s="29"/>
      <c r="AF61" s="35"/>
      <c r="AG61" s="35"/>
      <c r="AH61" s="7"/>
      <c r="AI61" s="7"/>
    </row>
    <row r="62" spans="1:35" s="4" customFormat="1" ht="11.25" customHeight="1" x14ac:dyDescent="0.2">
      <c r="A62" s="7"/>
      <c r="B62" s="7"/>
      <c r="C62" s="67" t="s">
        <v>209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15"/>
      <c r="X62" s="15"/>
      <c r="Y62" s="70" t="s">
        <v>31</v>
      </c>
      <c r="Z62" s="70"/>
      <c r="AA62" s="81"/>
      <c r="AB62" s="81"/>
      <c r="AC62" s="7"/>
      <c r="AD62" s="70" t="s">
        <v>32</v>
      </c>
      <c r="AE62" s="70"/>
      <c r="AF62" s="81"/>
      <c r="AG62" s="81"/>
      <c r="AH62" s="7"/>
      <c r="AI62" s="7"/>
    </row>
    <row r="63" spans="1:35" s="4" customFormat="1" ht="3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31"/>
      <c r="AG63" s="31"/>
      <c r="AH63" s="7"/>
      <c r="AI63" s="7"/>
    </row>
    <row r="64" spans="1:35" s="4" customFormat="1" ht="11.25" customHeight="1" x14ac:dyDescent="0.2">
      <c r="A64" s="7"/>
      <c r="B64" s="33"/>
      <c r="C64" s="67" t="s">
        <v>122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8"/>
      <c r="AB64" s="170" t="s">
        <v>36</v>
      </c>
      <c r="AC64" s="170"/>
      <c r="AD64" s="170"/>
      <c r="AE64" s="171"/>
      <c r="AF64" s="121"/>
      <c r="AG64" s="169"/>
      <c r="AH64" s="7"/>
      <c r="AI64" s="17"/>
    </row>
    <row r="65" spans="1:35" s="4" customFormat="1" ht="3" customHeight="1" x14ac:dyDescent="0.2">
      <c r="A65" s="7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6"/>
      <c r="AG65" s="36"/>
      <c r="AH65" s="7"/>
      <c r="AI65" s="17"/>
    </row>
    <row r="66" spans="1:35" s="4" customFormat="1" ht="11.25" customHeight="1" x14ac:dyDescent="0.2">
      <c r="A66" s="7"/>
      <c r="B66" s="7"/>
      <c r="C66" s="67" t="s">
        <v>34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70" t="s">
        <v>36</v>
      </c>
      <c r="AC66" s="70"/>
      <c r="AD66" s="70"/>
      <c r="AE66" s="176"/>
      <c r="AF66" s="173"/>
      <c r="AG66" s="174"/>
      <c r="AH66" s="7"/>
      <c r="AI66" s="7"/>
    </row>
    <row r="67" spans="1:35" s="4" customFormat="1" ht="3" customHeight="1" x14ac:dyDescent="0.2">
      <c r="A67" s="7"/>
      <c r="B67" s="7"/>
      <c r="C67" s="7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8"/>
      <c r="AB67" s="33"/>
      <c r="AC67" s="36"/>
      <c r="AD67" s="36"/>
      <c r="AE67" s="33"/>
      <c r="AF67" s="36"/>
      <c r="AG67" s="31"/>
      <c r="AH67" s="7"/>
      <c r="AI67" s="7"/>
    </row>
    <row r="68" spans="1:35" s="4" customFormat="1" ht="11.25" customHeight="1" x14ac:dyDescent="0.2">
      <c r="A68" s="7"/>
      <c r="B68" s="7"/>
      <c r="C68" s="67" t="s">
        <v>42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7"/>
      <c r="AA68" s="18"/>
      <c r="AB68" s="7"/>
      <c r="AC68" s="81"/>
      <c r="AD68" s="81"/>
      <c r="AE68" s="16" t="s">
        <v>38</v>
      </c>
      <c r="AF68" s="121"/>
      <c r="AG68" s="122"/>
      <c r="AH68" s="7"/>
      <c r="AI68" s="7"/>
    </row>
    <row r="69" spans="1:35" s="4" customFormat="1" ht="3" customHeight="1" x14ac:dyDescent="0.2">
      <c r="A69" s="7"/>
      <c r="B69" s="7"/>
      <c r="C69" s="7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18"/>
      <c r="AB69" s="33"/>
      <c r="AC69" s="36"/>
      <c r="AD69" s="36"/>
      <c r="AE69" s="33"/>
      <c r="AF69" s="36"/>
      <c r="AG69" s="31"/>
      <c r="AH69" s="7"/>
      <c r="AI69" s="7"/>
    </row>
    <row r="70" spans="1:35" s="4" customFormat="1" ht="11.25" customHeight="1" x14ac:dyDescent="0.2">
      <c r="A70" s="7"/>
      <c r="B70" s="7"/>
      <c r="C70" s="67" t="s">
        <v>43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18"/>
      <c r="AA70" s="33"/>
      <c r="AB70" s="33"/>
      <c r="AC70" s="81"/>
      <c r="AD70" s="81"/>
      <c r="AE70" s="16" t="s">
        <v>38</v>
      </c>
      <c r="AF70" s="121"/>
      <c r="AG70" s="122"/>
      <c r="AH70" s="7"/>
      <c r="AI70" s="7"/>
    </row>
    <row r="71" spans="1:35" s="4" customFormat="1" ht="3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18"/>
      <c r="AB71" s="7"/>
      <c r="AC71" s="7"/>
      <c r="AD71" s="7"/>
      <c r="AE71" s="7"/>
      <c r="AF71" s="7"/>
      <c r="AG71" s="7"/>
      <c r="AH71" s="7"/>
      <c r="AI71" s="7"/>
    </row>
    <row r="72" spans="1:35" s="4" customFormat="1" ht="13.5" customHeight="1" x14ac:dyDescent="0.2">
      <c r="A72" s="7"/>
      <c r="B72" s="7"/>
      <c r="C72" s="67" t="s">
        <v>41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84" t="s">
        <v>40</v>
      </c>
      <c r="AG72" s="86"/>
      <c r="AH72" s="7"/>
      <c r="AI72" s="7"/>
    </row>
    <row r="73" spans="1:35" s="4" customFormat="1" ht="3" customHeight="1" x14ac:dyDescent="0.2">
      <c r="A73" s="7"/>
      <c r="B73" s="7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7"/>
      <c r="AH73" s="7"/>
      <c r="AI73" s="7"/>
    </row>
    <row r="74" spans="1:35" s="4" customFormat="1" ht="13.5" customHeight="1" x14ac:dyDescent="0.2">
      <c r="A74" s="7" t="s">
        <v>44</v>
      </c>
      <c r="B74" s="7"/>
      <c r="C74" s="118" t="s">
        <v>45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7"/>
      <c r="AB74" s="7"/>
      <c r="AC74" s="7"/>
      <c r="AD74" s="7"/>
      <c r="AE74" s="7"/>
      <c r="AF74" s="84" t="s">
        <v>40</v>
      </c>
      <c r="AG74" s="86"/>
      <c r="AH74" s="7"/>
      <c r="AI74" s="7"/>
    </row>
    <row r="75" spans="1:35" s="4" customFormat="1" ht="3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s="4" customFormat="1" ht="16.5" customHeight="1" x14ac:dyDescent="0.2">
      <c r="A76" s="7"/>
      <c r="B76" s="7"/>
      <c r="C76" s="67" t="s">
        <v>46</v>
      </c>
      <c r="D76" s="67"/>
      <c r="E76" s="67"/>
      <c r="F76" s="67"/>
      <c r="G76" s="67"/>
      <c r="H76" s="67"/>
      <c r="I76" s="67"/>
      <c r="J76" s="120"/>
      <c r="K76" s="93">
        <v>2.5</v>
      </c>
      <c r="L76" s="94"/>
      <c r="M76" s="7"/>
      <c r="N76" s="67" t="s">
        <v>47</v>
      </c>
      <c r="O76" s="67"/>
      <c r="P76" s="67"/>
      <c r="Q76" s="120"/>
      <c r="R76" s="123">
        <v>50</v>
      </c>
      <c r="S76" s="123"/>
      <c r="T76" s="7"/>
      <c r="U76" s="70" t="s">
        <v>48</v>
      </c>
      <c r="V76" s="70"/>
      <c r="W76" s="70"/>
      <c r="X76" s="70"/>
      <c r="Y76" s="70"/>
      <c r="Z76" s="119"/>
      <c r="AA76" s="119"/>
      <c r="AB76" s="119"/>
      <c r="AC76" s="119"/>
      <c r="AD76" s="119"/>
      <c r="AE76" s="119"/>
      <c r="AF76" s="119"/>
      <c r="AG76" s="119"/>
      <c r="AH76" s="7"/>
      <c r="AI76" s="7"/>
    </row>
    <row r="77" spans="1:35" ht="3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3.5" customHeight="1" x14ac:dyDescent="0.2">
      <c r="A78" s="14" t="s">
        <v>49</v>
      </c>
      <c r="B78" s="14"/>
      <c r="C78" s="91" t="str">
        <f>IF(N2=B14,"Для установки Гидростат заполнение данного пункта не требуется!",IF(N2=B15,"В установку Vx устанавливается мультифазный расходомер Phase Watcher Vx","Выберите тип расходомера на жидкостной линии:"))</f>
        <v>Выберите тип расходомера на жидкостной линии:</v>
      </c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14"/>
      <c r="AI78" s="14"/>
    </row>
    <row r="79" spans="1:35" ht="3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3.5" hidden="1" customHeight="1" x14ac:dyDescent="0.2">
      <c r="A80" s="14" t="str">
        <f>IF(N2=B13,"Массовый расходомер Micro Motion производства Emerson Process Management",IF(N2=B16,"Счётчик жидкости турбинный ТОР",IF(N2=B14,"","")))</f>
        <v>Массовый расходомер Micro Motion производства Emerson Process Management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3.5" hidden="1" customHeight="1" x14ac:dyDescent="0.2">
      <c r="A81" s="14" t="str">
        <f>IF(N2=B13,"Счетчики-расходомеры массовые Штрай-Масс",IF(N2=B16,"Счётчик количества жидкости СКЖ",IF(N2=B14,"","")))</f>
        <v>Счетчики-расходомеры массовые Штрай-Масс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>
        <f>IF(C86=A80,1,IF(C86=A81,1,IF(C86=A82,1,IF(C86=A83,1,IF(C86=A84,1,IF(C86=A85,1,0))))))</f>
        <v>1</v>
      </c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3.5" hidden="1" customHeight="1" x14ac:dyDescent="0.2">
      <c r="A82" s="65" t="str">
        <f>IF(N2=B13,"Счетчики-расходомеры массовые ЭЛМЕТРО-Фломак",IF(N2=B16,"Счётчик количества жидкости СКЖ",IF(N2=B14,"","")))</f>
        <v>Счетчики-расходомеры массовые ЭЛМЕТРО-Фломак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3.5" hidden="1" customHeight="1" x14ac:dyDescent="0.2">
      <c r="A83" s="14" t="str">
        <f>IF(N2=B13,"Массовый расходомер Promass производства Endress+Hauser Gmb H&amp;CO.KG",IF(N2=B16,"Спецзаказ",""))</f>
        <v>Массовый расходомер Promass производства Endress+Hauser Gmb H&amp;CO.KG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3.5" hidden="1" customHeight="1" x14ac:dyDescent="0.2">
      <c r="A84" s="14" t="str">
        <f>IF(N2=B13,"Не устанавливать массовый расходомер на жидкостную линию","")</f>
        <v>Не устанавливать массовый расходомер на жидкостную линию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idden="1" x14ac:dyDescent="0.2">
      <c r="A85" s="14" t="str">
        <f>IF(N2=B13,"Спецзаказ","")</f>
        <v>Спецзаказ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x14ac:dyDescent="0.2">
      <c r="A86" s="14"/>
      <c r="B86" s="14"/>
      <c r="C86" s="84" t="s">
        <v>213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6"/>
      <c r="AH86" s="14"/>
      <c r="AI86" s="14"/>
    </row>
    <row r="87" spans="1:35" hidden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idden="1" x14ac:dyDescent="0.2">
      <c r="A88" s="14" t="str">
        <f>IF(N2=B13,"Массовый расходомер Micro Motion производства Emerson Process Management",IF(N2=B16,"Датчик расхода газа ДРГ.М",IF(N2=B14,"","")))</f>
        <v>Массовый расходомер Micro Motion производства Emerson Process Management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idden="1" x14ac:dyDescent="0.2">
      <c r="A89" s="14" t="str">
        <f>IF(N2=B13,"Счетчики-расходомеры массовые Штрай-Масс",IF(N2=B16,"Спецзаказ",IF(N2=B15,"","")))</f>
        <v>Счетчики-расходомеры массовые Штрай-Масс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idden="1" x14ac:dyDescent="0.2">
      <c r="A90" s="14" t="str">
        <f>IF(N2=B13,"Счетчики-расходомеры массовые ЭЛМЕТРО-Фломак",IF(N2=B16,"Спецзаказ",IF(N2=B15,"","")))</f>
        <v>Счетчики-расходомеры массовые ЭЛМЕТРО-Фломак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idden="1" x14ac:dyDescent="0.2">
      <c r="A91" s="14" t="str">
        <f>IF(N2=B13,"Массовый расходомер Promass производства Endress+Hauser Gmb H&amp;CO.KG",IF(N2=B14,"",""))</f>
        <v>Массовый расходомер Promass производства Endress+Hauser Gmb H&amp;CO.KG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idden="1" x14ac:dyDescent="0.2">
      <c r="A92" s="14" t="str">
        <f>IF(N2=B13,"Счетчик газа СВГ.М",IF(N2=B14,"",""))</f>
        <v>Счетчик газа СВГ.М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idden="1" x14ac:dyDescent="0.2">
      <c r="A93" s="14" t="str">
        <f>IF(N2=B13,"Не устанавливать массовый расходомер на газовую линию","")</f>
        <v>Не устанавливать массовый расходомер на газовую линию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 t="str">
        <f>IF(C86=A80, "Е", IF(C86=A81, "R", IF(C86=A83, "Р", IF(C86=A84, "Х", IF(C86=A85, "*", "")))))</f>
        <v>Е</v>
      </c>
      <c r="X93" s="14" t="str">
        <f>IF(C86=A80,"с ТОР",IF(C86=A81,"с СКЖ",IF(C86=A83,"*","")))</f>
        <v>с ТОР</v>
      </c>
      <c r="Y93" s="14"/>
      <c r="Z93" s="14"/>
      <c r="AA93" s="14" t="str">
        <f>CONCATENATE(W93," ",W94)</f>
        <v>Е Е</v>
      </c>
      <c r="AB93" s="14"/>
      <c r="AC93" s="14">
        <f>IF(C98=A88,1,IF(C98=A89,1,IF(C98=A90,1,IF(C98=A91,1,IF(C98=A92,1,IF(C98=A93,1,IF(C98=A94,1,0)))))))</f>
        <v>1</v>
      </c>
      <c r="AD93" s="14"/>
      <c r="AE93" s="14"/>
      <c r="AF93" s="14"/>
      <c r="AG93" s="14"/>
      <c r="AH93" s="14"/>
      <c r="AI93" s="14"/>
    </row>
    <row r="94" spans="1:35" hidden="1" x14ac:dyDescent="0.2">
      <c r="A94" s="14" t="str">
        <f>IF(N2=B13,"Спецзаказ","")</f>
        <v>Спецзаказ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 t="str">
        <f>IF(C98=A80, "Е", IF(C98=A81, "R", IF(C98=A83, "Р", IF(C98=A93, "Х", IF(C98=A85, "*", "")))))</f>
        <v>Е</v>
      </c>
      <c r="X94" s="14" t="str">
        <f>IF(C98=A88,"с ТОР",IF(C98=A89,"с СКЖ",IF(C98=A91," *","")))</f>
        <v>с ТОР</v>
      </c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6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x14ac:dyDescent="0.2">
      <c r="A96" s="14" t="s">
        <v>54</v>
      </c>
      <c r="B96" s="14"/>
      <c r="C96" s="91" t="str">
        <f>IF(N2=B14,"Для установки Гидростат заполнение данного пункта не требуется!",IF(N2=B15,"Для установки Vx заполнение данного пункта не требуется!","Выберите тип расходомера на газовой линии:"))</f>
        <v>Выберите тип расходомера на газовой линии:</v>
      </c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14"/>
      <c r="AI96" s="14"/>
    </row>
    <row r="97" spans="1:35" ht="3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x14ac:dyDescent="0.2">
      <c r="A98" s="14"/>
      <c r="B98" s="14"/>
      <c r="C98" s="84" t="s">
        <v>213</v>
      </c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6"/>
      <c r="AH98" s="14"/>
      <c r="AI98" s="14"/>
    </row>
    <row r="99" spans="1:35" ht="6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x14ac:dyDescent="0.2">
      <c r="A100" s="14" t="s">
        <v>55</v>
      </c>
      <c r="B100" s="14"/>
      <c r="C100" s="91" t="s">
        <v>56</v>
      </c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3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x14ac:dyDescent="0.2">
      <c r="A102" s="14"/>
      <c r="B102" s="14"/>
      <c r="C102" s="84" t="s">
        <v>57</v>
      </c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6"/>
      <c r="AH102" s="14"/>
      <c r="AI102" s="14"/>
    </row>
    <row r="103" spans="1:35" hidden="1" x14ac:dyDescent="0.2">
      <c r="A103" s="14" t="s">
        <v>57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 t="str">
        <f>IF(C102=A103,"О",IF(C102=A104,"С",IF(C102=A105,"Г","")))</f>
        <v>О</v>
      </c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idden="1" x14ac:dyDescent="0.2">
      <c r="A104" s="14" t="s">
        <v>58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idden="1" x14ac:dyDescent="0.2">
      <c r="A105" s="14" t="s">
        <v>59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6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x14ac:dyDescent="0.2">
      <c r="A107" s="14" t="s">
        <v>60</v>
      </c>
      <c r="B107" s="14"/>
      <c r="C107" s="91" t="s">
        <v>61</v>
      </c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84" t="s">
        <v>64</v>
      </c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6"/>
      <c r="AH107" s="14"/>
      <c r="AI107" s="14"/>
    </row>
    <row r="108" spans="1:35" hidden="1" x14ac:dyDescent="0.2">
      <c r="A108" s="14" t="s">
        <v>62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 t="str">
        <f>IF(T107=A108,"У1",IF(T107=A109,"УХЛ1",""))</f>
        <v>У1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idden="1" x14ac:dyDescent="0.2">
      <c r="A109" s="14" t="s">
        <v>63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6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x14ac:dyDescent="0.2">
      <c r="A111" s="14" t="s">
        <v>65</v>
      </c>
      <c r="B111" s="14"/>
      <c r="C111" s="91" t="str">
        <f>IF(N2=B15,"Для установки Vx заполнение ","Укажите необходимость установки влагомера:")</f>
        <v>Укажите необходимость установки влагомера:</v>
      </c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84" t="s">
        <v>219</v>
      </c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6"/>
      <c r="AH111" s="14"/>
      <c r="AI111" s="14"/>
    </row>
    <row r="112" spans="1:35" ht="2.25" customHeight="1" x14ac:dyDescent="0.2">
      <c r="A112" s="14"/>
      <c r="B112" s="14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14"/>
      <c r="AI112" s="14"/>
    </row>
    <row r="113" spans="1:35" ht="16.5" customHeight="1" x14ac:dyDescent="0.2">
      <c r="A113" s="14"/>
      <c r="B113" s="14"/>
      <c r="C113" s="87" t="str">
        <f>IF(N2=B15,"данного пункта не требуется!",IF(T111=A115,"Укажите марку предполагаемого влагомера:",IF(T111=A114,"Укажите марку требуемого влагомера:","")))</f>
        <v>Укажите марку требуемого влагомера:</v>
      </c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19"/>
      <c r="T113" s="88" t="s">
        <v>119</v>
      </c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90"/>
      <c r="AH113" s="14"/>
      <c r="AI113" s="14"/>
    </row>
    <row r="114" spans="1:35" hidden="1" x14ac:dyDescent="0.2">
      <c r="A114" s="14" t="str">
        <f>IF(N2=B15,"","Установить влагомер.")</f>
        <v>Установить влагомер.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 t="str">
        <f>IF(N2=B15,"Х",IF(T111=A114,"В1",IF(T111=A115,"В2",IF(T111=A116,"Х",IF(T111=A117,"*","")))))</f>
        <v>В1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idden="1" x14ac:dyDescent="0.2">
      <c r="A115" s="14" t="str">
        <f>IF(N2=B15,"","Установить катушку под влагомер.")</f>
        <v>Установить катушку под влагомер.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idden="1" x14ac:dyDescent="0.2">
      <c r="A116" s="14" t="str">
        <f>IF(N2=B15,"","Не требуется.")</f>
        <v>Не требуется.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idden="1" x14ac:dyDescent="0.2">
      <c r="A117" s="14" t="str">
        <f>IF(N2=B15,"","Спецзаказ.")</f>
        <v>Спецзаказ.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2.2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x14ac:dyDescent="0.2">
      <c r="A119" s="14" t="s">
        <v>67</v>
      </c>
      <c r="B119" s="14"/>
      <c r="C119" s="91" t="s">
        <v>68</v>
      </c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ht="3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 x14ac:dyDescent="0.2">
      <c r="A121" s="14"/>
      <c r="B121" s="14"/>
      <c r="C121" s="92" t="s">
        <v>69</v>
      </c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113"/>
      <c r="AA121" s="110" t="s">
        <v>218</v>
      </c>
      <c r="AB121" s="111"/>
      <c r="AC121" s="111"/>
      <c r="AD121" s="111"/>
      <c r="AE121" s="111"/>
      <c r="AF121" s="111"/>
      <c r="AG121" s="112"/>
      <c r="AH121" s="14"/>
      <c r="AI121" s="14"/>
    </row>
    <row r="122" spans="1:35" hidden="1" x14ac:dyDescent="0.2">
      <c r="A122" s="14" t="str">
        <f>IF(N2=B15,"Scada Pack 32",IF(N2=B13,"Direct Logic",IF(N2=B16,"Спецзаказ",IF(N2=B14,"RTU 188",""))))</f>
        <v>Direct Logic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>
        <f>IF(N2=B13,IF(AA121="RTU 188",0,1),2)</f>
        <v>1</v>
      </c>
      <c r="AB122" s="14"/>
      <c r="AC122" s="14"/>
      <c r="AD122" s="14">
        <f>IF(OR(AA122,AA123,AA125,AA126,AB128),1,0)</f>
        <v>1</v>
      </c>
      <c r="AE122" s="14"/>
      <c r="AF122" s="14"/>
      <c r="AG122" s="14"/>
      <c r="AH122" s="14"/>
      <c r="AI122" s="14"/>
    </row>
    <row r="123" spans="1:35" hidden="1" x14ac:dyDescent="0.2">
      <c r="A123" s="14" t="str">
        <f>IF(N2=B13,"PLC (ОВЕН)",IF(N2=B14,"Scada Pack 32",IF(N2=B15,"Direct Logic","")))</f>
        <v>PLC (ОВЕН)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>
        <f>IF(N2=B14,IF(OR(AA121="PLC (ОВЕН)",AA121="Scada Pack 32"),0,1),2)</f>
        <v>2</v>
      </c>
      <c r="AB123" s="14"/>
      <c r="AC123" s="14"/>
      <c r="AD123" s="14"/>
      <c r="AE123" s="14"/>
      <c r="AF123" s="14"/>
      <c r="AG123" s="14"/>
      <c r="AH123" s="14"/>
      <c r="AI123" s="14"/>
    </row>
    <row r="124" spans="1:35" hidden="1" x14ac:dyDescent="0.2">
      <c r="A124" s="59" t="s">
        <v>223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>
        <f>IF(N1=B12,IF(OR(AA120="ABB",AA120="Scada Pack 32"),0,1),2)</f>
        <v>2</v>
      </c>
      <c r="AB124" s="14"/>
      <c r="AC124" s="14"/>
      <c r="AD124" s="14"/>
      <c r="AE124" s="14"/>
      <c r="AF124" s="14"/>
      <c r="AG124" s="14"/>
      <c r="AH124" s="14"/>
      <c r="AI124" s="14"/>
    </row>
    <row r="125" spans="1:35" hidden="1" x14ac:dyDescent="0.2">
      <c r="A125" s="59" t="str">
        <f>IF(N2=B13,"ABB",IF(N2=B14,"Спецзаказ",IF(N2=B15,"Спецзаказ","")))</f>
        <v>ABB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>
        <f>IF(N2=B13,IF(OR(AA121="ABB",AA121="Scada Pack 32"),0,1),2)</f>
        <v>0</v>
      </c>
      <c r="AB125" s="14"/>
      <c r="AC125" s="14"/>
      <c r="AD125" s="14"/>
      <c r="AE125" s="14"/>
      <c r="AF125" s="14"/>
      <c r="AG125" s="14"/>
      <c r="AH125" s="14"/>
      <c r="AI125" s="14"/>
    </row>
    <row r="126" spans="1:35" hidden="1" x14ac:dyDescent="0.2">
      <c r="A126" s="14" t="s">
        <v>212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>
        <f>IF(N2=B13,IF(OR(AA121="B&amp;R",AA121="Scada Pack 32"),0,1),2)</f>
        <v>0</v>
      </c>
      <c r="AB126" s="14"/>
      <c r="AC126" s="14"/>
      <c r="AD126" s="14"/>
      <c r="AE126" s="14"/>
      <c r="AF126" s="14"/>
      <c r="AG126" s="14"/>
      <c r="AH126" s="14"/>
      <c r="AI126" s="14"/>
    </row>
    <row r="127" spans="1:35" hidden="1" x14ac:dyDescent="0.2">
      <c r="A127" s="14" t="str">
        <f>IF(N2=B13,"Siemens","")</f>
        <v>Siemens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>
        <f>IF(N2=B13,IF(OR(AA121="Siemens",AA121="Scada Pack 32"),0,1),2)</f>
        <v>0</v>
      </c>
      <c r="AB127" s="14"/>
      <c r="AC127" s="14"/>
      <c r="AD127" s="14"/>
      <c r="AE127" s="14"/>
      <c r="AF127" s="14"/>
      <c r="AG127" s="14"/>
      <c r="AH127" s="14"/>
      <c r="AI127" s="14"/>
    </row>
    <row r="128" spans="1:35" hidden="1" x14ac:dyDescent="0.2">
      <c r="A128" s="14" t="str">
        <f>IF(N2=B13,"Спецзаказ","")</f>
        <v>Спецзаказ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>
        <f>IF(N2=B13,IF(OR(AA121="Scada Pack 32",AA121="Direct Logic",AA121="ABB",AA121="B&amp;R",AA121="RTU 188"),0,1),2)</f>
        <v>0</v>
      </c>
      <c r="AB128" s="14">
        <f>IF(N2=B13,IF(OR(AA121="PLC (ОВЕН)",AA121="Direct Logic",AA121="Scada Pack 32",AA121="ABB"),0,1),2)</f>
        <v>0</v>
      </c>
      <c r="AC128" s="14"/>
      <c r="AD128" s="14"/>
      <c r="AE128" s="14"/>
      <c r="AF128" s="14"/>
      <c r="AG128" s="14"/>
      <c r="AH128" s="14"/>
      <c r="AI128" s="14"/>
    </row>
    <row r="129" spans="1:35" ht="6.7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1:35" x14ac:dyDescent="0.2">
      <c r="A130" s="14"/>
      <c r="B130" s="14"/>
      <c r="C130" s="92" t="s">
        <v>72</v>
      </c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113"/>
      <c r="O130" s="84" t="s">
        <v>77</v>
      </c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6"/>
      <c r="AH130" s="14"/>
      <c r="AI130" s="14"/>
    </row>
    <row r="131" spans="1:35" hidden="1" x14ac:dyDescent="0.2">
      <c r="A131" s="14" t="s">
        <v>77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 t="str">
        <f>IF(O130=A131,"М",IF(O130=A132,"*",IF(O130=A133,"Х","")))</f>
        <v>М</v>
      </c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 hidden="1" x14ac:dyDescent="0.2">
      <c r="A132" s="14" t="s">
        <v>20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 hidden="1" x14ac:dyDescent="0.2">
      <c r="A133" s="14" t="s">
        <v>66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:35" ht="3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:35" x14ac:dyDescent="0.2">
      <c r="A135" s="14"/>
      <c r="B135" s="14"/>
      <c r="C135" s="14" t="s">
        <v>73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84" t="s">
        <v>66</v>
      </c>
      <c r="X135" s="85"/>
      <c r="Y135" s="85"/>
      <c r="Z135" s="85"/>
      <c r="AA135" s="85"/>
      <c r="AB135" s="85"/>
      <c r="AC135" s="85"/>
      <c r="AD135" s="85"/>
      <c r="AE135" s="85"/>
      <c r="AF135" s="85"/>
      <c r="AG135" s="86"/>
      <c r="AH135" s="14"/>
      <c r="AI135" s="14"/>
    </row>
    <row r="136" spans="1:35" hidden="1" x14ac:dyDescent="0.2">
      <c r="A136" s="14" t="s">
        <v>74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 t="str">
        <f>IF(O130=A133,"Х",IF(W135=A136,"Р",IF(W135=A137,"Т",IF(W135=A138,"А",IF(W135=A139,"*",IF(W135=A140,"Х",""))))))</f>
        <v>Х</v>
      </c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:35" hidden="1" x14ac:dyDescent="0.2">
      <c r="A137" s="14" t="s">
        <v>75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:35" hidden="1" x14ac:dyDescent="0.2">
      <c r="A138" s="14" t="s">
        <v>76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 hidden="1" x14ac:dyDescent="0.2">
      <c r="A139" s="14" t="s">
        <v>20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:35" hidden="1" x14ac:dyDescent="0.2">
      <c r="A140" s="14" t="s">
        <v>66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 ht="3.75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 x14ac:dyDescent="0.2">
      <c r="A142" s="14" t="s">
        <v>78</v>
      </c>
      <c r="B142" s="14"/>
      <c r="C142" s="91" t="s">
        <v>79</v>
      </c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 ht="3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 x14ac:dyDescent="0.2">
      <c r="A144" s="14"/>
      <c r="B144" s="14"/>
      <c r="C144" s="92" t="s">
        <v>80</v>
      </c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84" t="s">
        <v>81</v>
      </c>
      <c r="AC144" s="85"/>
      <c r="AD144" s="85"/>
      <c r="AE144" s="85"/>
      <c r="AF144" s="85"/>
      <c r="AG144" s="86"/>
      <c r="AH144" s="14"/>
      <c r="AI144" s="14"/>
    </row>
    <row r="145" spans="1:35" hidden="1" x14ac:dyDescent="0.2">
      <c r="A145" s="14" t="s">
        <v>81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>
        <f>IF(AB144=A145,1,IF(AB144=A146,2,IF(AB144=A147,"*","")))</f>
        <v>1</v>
      </c>
      <c r="AE145" s="14"/>
      <c r="AF145" s="14"/>
      <c r="AG145" s="14"/>
      <c r="AH145" s="14"/>
      <c r="AI145" s="14"/>
    </row>
    <row r="146" spans="1:35" hidden="1" x14ac:dyDescent="0.2">
      <c r="A146" s="14" t="s">
        <v>82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1:35" hidden="1" x14ac:dyDescent="0.2">
      <c r="A147" s="14" t="s">
        <v>20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1:35" hidden="1" x14ac:dyDescent="0.2">
      <c r="A148" s="14" t="s">
        <v>212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 t="str">
        <f>IF(AB143=A148,1,IF(AB143=A145,2,IF(AB143=A146,"*","")))</f>
        <v/>
      </c>
      <c r="AE148" s="14"/>
      <c r="AF148" s="14"/>
      <c r="AG148" s="14"/>
      <c r="AH148" s="14"/>
      <c r="AI148" s="14"/>
    </row>
    <row r="149" spans="1:35" ht="3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1:35" x14ac:dyDescent="0.2">
      <c r="A150" s="14"/>
      <c r="B150" s="14"/>
      <c r="C150" s="92" t="s">
        <v>83</v>
      </c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14"/>
      <c r="AC150" s="14"/>
      <c r="AD150" s="14"/>
      <c r="AE150" s="14"/>
      <c r="AF150" s="84" t="s">
        <v>40</v>
      </c>
      <c r="AG150" s="86"/>
      <c r="AH150" s="14"/>
      <c r="AI150" s="14"/>
    </row>
    <row r="151" spans="1:35" hidden="1" x14ac:dyDescent="0.2">
      <c r="A151" s="14" t="s">
        <v>39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1:35" hidden="1" x14ac:dyDescent="0.2">
      <c r="A152" s="14" t="s">
        <v>40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1:35" ht="3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1:35" ht="12.75" customHeight="1" x14ac:dyDescent="0.2">
      <c r="A154" s="14"/>
      <c r="B154" s="14"/>
      <c r="C154" s="114" t="s">
        <v>84</v>
      </c>
      <c r="D154" s="114"/>
      <c r="E154" s="114"/>
      <c r="F154" s="114"/>
      <c r="G154" s="114"/>
      <c r="H154" s="114"/>
      <c r="I154" s="114"/>
      <c r="J154" s="21"/>
      <c r="K154" s="115" t="s">
        <v>85</v>
      </c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4"/>
      <c r="AI154" s="14"/>
    </row>
    <row r="155" spans="1:35" x14ac:dyDescent="0.2">
      <c r="A155" s="14"/>
      <c r="B155" s="14"/>
      <c r="C155" s="114"/>
      <c r="D155" s="114"/>
      <c r="E155" s="114"/>
      <c r="F155" s="114"/>
      <c r="G155" s="114"/>
      <c r="H155" s="114"/>
      <c r="I155" s="114"/>
      <c r="J155" s="20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4"/>
      <c r="AI155" s="14"/>
    </row>
    <row r="156" spans="1:35" hidden="1" x14ac:dyDescent="0.2">
      <c r="A156" s="22" t="s">
        <v>85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1:35" hidden="1" x14ac:dyDescent="0.2">
      <c r="A157" s="22" t="s">
        <v>86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1:35" hidden="1" x14ac:dyDescent="0.2">
      <c r="A158" s="14" t="s">
        <v>20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 t="str">
        <f>IF(K154=A156,"П",IF(K154=A157,"К",IF(K154=A158,"*","")))</f>
        <v>П</v>
      </c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1:35" hidden="1" x14ac:dyDescent="0.2">
      <c r="A159" s="14" t="s">
        <v>212</v>
      </c>
      <c r="B159" s="14"/>
      <c r="C159" s="61"/>
      <c r="D159" s="61"/>
      <c r="E159" s="61"/>
      <c r="F159" s="61"/>
      <c r="G159" s="61"/>
      <c r="H159" s="61"/>
      <c r="I159" s="61"/>
      <c r="J159" s="60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14"/>
      <c r="AI159" s="14"/>
    </row>
    <row r="160" spans="1:35" ht="3.7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</row>
    <row r="161" spans="1:35" x14ac:dyDescent="0.2">
      <c r="A161" s="14" t="s">
        <v>87</v>
      </c>
      <c r="B161" s="14"/>
      <c r="C161" s="91" t="s">
        <v>88</v>
      </c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</row>
    <row r="162" spans="1:35" ht="3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</row>
    <row r="163" spans="1:35" x14ac:dyDescent="0.2">
      <c r="A163" s="14"/>
      <c r="B163" s="14"/>
      <c r="C163" s="92" t="s">
        <v>90</v>
      </c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14"/>
      <c r="Q163" s="84" t="s">
        <v>93</v>
      </c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6"/>
      <c r="AH163" s="14"/>
      <c r="AI163" s="14"/>
    </row>
    <row r="164" spans="1:35" hidden="1" x14ac:dyDescent="0.2">
      <c r="A164" s="14" t="s">
        <v>66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 t="s">
        <v>66</v>
      </c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</row>
    <row r="165" spans="1:35" hidden="1" x14ac:dyDescent="0.2">
      <c r="A165" s="14" t="s">
        <v>92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 t="s">
        <v>92</v>
      </c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</row>
    <row r="166" spans="1:35" hidden="1" x14ac:dyDescent="0.2">
      <c r="A166" s="14" t="s">
        <v>93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 t="str">
        <f>IF(Q163=A165,"Н",IF(Q163=A166,"Э",IF(Q163=A167,"С",IF(Q163=A168,"Г",IF(Q163=A169,"*","")))))</f>
        <v>Э</v>
      </c>
      <c r="O166" s="14"/>
      <c r="P166" s="14"/>
      <c r="Q166" s="14" t="s">
        <v>93</v>
      </c>
      <c r="R166" s="14"/>
      <c r="S166" s="14"/>
      <c r="T166" s="14"/>
      <c r="U166" s="14"/>
      <c r="V166" s="14"/>
      <c r="W166" s="14"/>
      <c r="X166" s="14"/>
      <c r="Y166" s="14"/>
      <c r="Z166" s="14"/>
      <c r="AA166" s="14" t="str">
        <f>IF(Q171=A165,"Н",IF(Q171=A166,"Э",IF(Q171=A167,"С",IF(Q171=A169,"*",""))))</f>
        <v>Э</v>
      </c>
      <c r="AB166" s="14"/>
      <c r="AC166" s="14"/>
      <c r="AD166" s="14"/>
      <c r="AE166" s="14"/>
      <c r="AF166" s="14"/>
      <c r="AG166" s="14"/>
      <c r="AH166" s="14"/>
      <c r="AI166" s="14"/>
    </row>
    <row r="167" spans="1:35" hidden="1" x14ac:dyDescent="0.2">
      <c r="A167" s="14" t="s">
        <v>94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 t="s">
        <v>94</v>
      </c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</row>
    <row r="168" spans="1:35" hidden="1" x14ac:dyDescent="0.2">
      <c r="A168" s="14" t="s">
        <v>95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 t="s">
        <v>20</v>
      </c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</row>
    <row r="169" spans="1:35" hidden="1" x14ac:dyDescent="0.2">
      <c r="A169" s="14" t="s">
        <v>20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</row>
    <row r="170" spans="1:35" ht="3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</row>
    <row r="171" spans="1:35" x14ac:dyDescent="0.2">
      <c r="A171" s="14"/>
      <c r="B171" s="14"/>
      <c r="C171" s="92" t="s">
        <v>91</v>
      </c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14"/>
      <c r="Q171" s="84" t="s">
        <v>93</v>
      </c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6"/>
      <c r="AH171" s="14"/>
      <c r="AI171" s="14"/>
    </row>
    <row r="172" spans="1:35" ht="3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</row>
    <row r="173" spans="1:35" x14ac:dyDescent="0.2">
      <c r="A173" s="14"/>
      <c r="B173" s="14"/>
      <c r="C173" s="92" t="s">
        <v>89</v>
      </c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14"/>
      <c r="Q173" s="84" t="s">
        <v>96</v>
      </c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6"/>
      <c r="AH173" s="14"/>
      <c r="AI173" s="14"/>
    </row>
    <row r="174" spans="1:35" hidden="1" x14ac:dyDescent="0.2">
      <c r="A174" s="14" t="s">
        <v>212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</row>
    <row r="175" spans="1:35" hidden="1" x14ac:dyDescent="0.2">
      <c r="A175" s="14" t="s">
        <v>96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</row>
    <row r="176" spans="1:35" hidden="1" x14ac:dyDescent="0.2">
      <c r="A176" s="14" t="s">
        <v>97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 t="str">
        <f>IF(Q173=A175,"Р",IF(Q173=A176,"Н",IF(Q173=A177,"А",IF(Q173=A178,"В",""))))</f>
        <v>Р</v>
      </c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</row>
    <row r="177" spans="1:35" hidden="1" x14ac:dyDescent="0.2">
      <c r="A177" s="14" t="s">
        <v>98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</row>
    <row r="178" spans="1:35" hidden="1" x14ac:dyDescent="0.2">
      <c r="A178" s="14" t="s">
        <v>99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</row>
    <row r="179" spans="1:35" ht="3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1:35" x14ac:dyDescent="0.2">
      <c r="A180" s="14"/>
      <c r="B180" s="14"/>
      <c r="C180" s="92" t="s">
        <v>102</v>
      </c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14"/>
      <c r="Q180" s="84" t="s">
        <v>100</v>
      </c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6"/>
      <c r="AH180" s="14"/>
      <c r="AI180" s="14"/>
    </row>
    <row r="181" spans="1:35" s="64" customFormat="1" hidden="1" x14ac:dyDescent="0.2">
      <c r="A181" s="63" t="s">
        <v>100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 t="str">
        <f>IF(Q180=A181,"Р",IF(Q180=A182,"Д",IF(Q180=A183,"*","")))</f>
        <v>Р</v>
      </c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</row>
    <row r="182" spans="1:35" hidden="1" x14ac:dyDescent="0.2">
      <c r="A182" s="14" t="s">
        <v>101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</row>
    <row r="183" spans="1:35" hidden="1" x14ac:dyDescent="0.2">
      <c r="A183" s="14" t="s">
        <v>20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</row>
    <row r="184" spans="1:35" hidden="1" x14ac:dyDescent="0.2">
      <c r="A184" s="14" t="s">
        <v>66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</row>
    <row r="185" spans="1:35" ht="3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</row>
    <row r="186" spans="1:35" x14ac:dyDescent="0.2">
      <c r="A186" s="14"/>
      <c r="B186" s="14"/>
      <c r="C186" s="92" t="s">
        <v>103</v>
      </c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14"/>
      <c r="Q186" s="84" t="s">
        <v>104</v>
      </c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6"/>
      <c r="AH186" s="14"/>
      <c r="AI186" s="14"/>
    </row>
    <row r="187" spans="1:35" hidden="1" x14ac:dyDescent="0.2">
      <c r="A187" s="14" t="s">
        <v>104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</row>
    <row r="188" spans="1:35" hidden="1" x14ac:dyDescent="0.2">
      <c r="A188" s="14" t="s">
        <v>105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 t="str">
        <f>IF(Q186=A187,"О",IF(Q186=A188,"П",IF(Q186=A190,"*","")))</f>
        <v>О</v>
      </c>
      <c r="U188" s="116">
        <f>AC204*AF204</f>
        <v>6</v>
      </c>
      <c r="V188" s="116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</row>
    <row r="189" spans="1:35" hidden="1" x14ac:dyDescent="0.2">
      <c r="A189" s="14" t="s">
        <v>20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</row>
    <row r="190" spans="1:35" hidden="1" x14ac:dyDescent="0.2">
      <c r="A190" s="14" t="s">
        <v>66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</row>
    <row r="191" spans="1:35" ht="3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</row>
    <row r="192" spans="1:35" x14ac:dyDescent="0.2">
      <c r="A192" s="14"/>
      <c r="B192" s="14"/>
      <c r="C192" s="92" t="s">
        <v>129</v>
      </c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84" t="s">
        <v>212</v>
      </c>
      <c r="X192" s="85"/>
      <c r="Y192" s="85"/>
      <c r="Z192" s="85"/>
      <c r="AA192" s="85"/>
      <c r="AB192" s="85"/>
      <c r="AC192" s="85"/>
      <c r="AD192" s="85"/>
      <c r="AE192" s="85"/>
      <c r="AF192" s="85"/>
      <c r="AG192" s="86"/>
      <c r="AH192" s="14"/>
      <c r="AI192" s="14"/>
    </row>
    <row r="193" spans="1:35" hidden="1" x14ac:dyDescent="0.2">
      <c r="A193" s="14" t="str">
        <f>IF(N2=B13,"Установить","")</f>
        <v>Установить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 t="s">
        <v>39</v>
      </c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</row>
    <row r="194" spans="1:35" hidden="1" x14ac:dyDescent="0.2">
      <c r="A194" s="14" t="str">
        <f>IF(N2=B13,"Не требуется","")</f>
        <v>Не требуется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 t="s">
        <v>40</v>
      </c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</row>
    <row r="195" spans="1:35" hidden="1" x14ac:dyDescent="0.2">
      <c r="A195" s="14" t="str">
        <f>IF(N2=B13,"Установить только катушку","")</f>
        <v>Установить только катушку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</row>
    <row r="196" spans="1:35" ht="3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</row>
    <row r="197" spans="1:35" x14ac:dyDescent="0.2">
      <c r="A197" s="14"/>
      <c r="B197" s="14"/>
      <c r="C197" s="14" t="s">
        <v>108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84" t="s">
        <v>40</v>
      </c>
      <c r="AG197" s="86"/>
      <c r="AH197" s="14"/>
      <c r="AI197" s="14"/>
    </row>
    <row r="198" spans="1:35" ht="3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</row>
    <row r="199" spans="1:35" ht="6.75" customHeight="1" x14ac:dyDescent="0.2">
      <c r="A199" s="14"/>
      <c r="B199" s="14"/>
      <c r="C199" s="92" t="s">
        <v>106</v>
      </c>
      <c r="D199" s="92"/>
      <c r="E199" s="92"/>
      <c r="F199" s="92"/>
      <c r="G199" s="92"/>
      <c r="H199" s="92"/>
      <c r="I199" s="92"/>
      <c r="J199" s="92"/>
      <c r="K199" s="92"/>
      <c r="L199" s="92"/>
      <c r="M199" s="21"/>
      <c r="N199" s="72" t="s">
        <v>120</v>
      </c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4"/>
      <c r="AH199" s="14"/>
      <c r="AI199" s="14"/>
    </row>
    <row r="200" spans="1:35" ht="3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</row>
    <row r="201" spans="1:35" x14ac:dyDescent="0.2">
      <c r="A201" s="14"/>
      <c r="B201" s="14"/>
      <c r="C201" s="14" t="s">
        <v>224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84" t="s">
        <v>39</v>
      </c>
      <c r="AG201" s="86"/>
      <c r="AH201" s="14"/>
      <c r="AI201" s="14"/>
    </row>
    <row r="202" spans="1:35" ht="3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</row>
    <row r="203" spans="1:35" ht="6.75" customHeight="1" x14ac:dyDescent="0.2">
      <c r="A203" s="14"/>
      <c r="B203" s="14"/>
      <c r="C203" s="92" t="s">
        <v>106</v>
      </c>
      <c r="D203" s="92"/>
      <c r="E203" s="92"/>
      <c r="F203" s="92"/>
      <c r="G203" s="92"/>
      <c r="H203" s="92"/>
      <c r="I203" s="92"/>
      <c r="J203" s="92"/>
      <c r="K203" s="92"/>
      <c r="L203" s="92"/>
      <c r="M203" s="21"/>
      <c r="N203" s="72" t="s">
        <v>120</v>
      </c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4"/>
      <c r="AH203" s="14"/>
      <c r="AI203" s="14"/>
    </row>
    <row r="204" spans="1:35" x14ac:dyDescent="0.2">
      <c r="A204" s="14"/>
      <c r="B204" s="14"/>
      <c r="C204" s="14" t="s">
        <v>214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0"/>
      <c r="Z204" s="117"/>
      <c r="AA204" s="117"/>
      <c r="AB204" s="56"/>
      <c r="AC204" s="104">
        <v>2</v>
      </c>
      <c r="AD204" s="104"/>
      <c r="AE204" s="28" t="s">
        <v>38</v>
      </c>
      <c r="AF204" s="104">
        <v>3</v>
      </c>
      <c r="AG204" s="104"/>
      <c r="AH204" s="14"/>
      <c r="AI204" s="14"/>
    </row>
    <row r="205" spans="1:35" ht="3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</row>
    <row r="206" spans="1:35" hidden="1" x14ac:dyDescent="0.2">
      <c r="A206" s="14"/>
      <c r="B206" s="14"/>
      <c r="C206" s="14" t="s">
        <v>107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84" t="s">
        <v>40</v>
      </c>
      <c r="AG206" s="86"/>
      <c r="AH206" s="14"/>
      <c r="AI206" s="14"/>
    </row>
    <row r="207" spans="1:35" ht="3" hidden="1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</row>
    <row r="208" spans="1:35" hidden="1" x14ac:dyDescent="0.2">
      <c r="A208" s="14"/>
      <c r="B208" s="14"/>
      <c r="C208" s="109" t="s">
        <v>113</v>
      </c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23"/>
      <c r="AE208" s="23"/>
      <c r="AF208" s="23"/>
      <c r="AG208" s="23"/>
      <c r="AH208" s="14"/>
      <c r="AI208" s="14"/>
    </row>
    <row r="209" spans="1:35" hidden="1" x14ac:dyDescent="0.2">
      <c r="A209" s="14"/>
      <c r="B209" s="14"/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7"/>
      <c r="AH209" s="14"/>
      <c r="AI209" s="14"/>
    </row>
    <row r="210" spans="1:35" ht="6" hidden="1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</row>
    <row r="211" spans="1:35" x14ac:dyDescent="0.2">
      <c r="A211" s="14" t="s">
        <v>109</v>
      </c>
      <c r="B211" s="14"/>
      <c r="C211" s="91" t="s">
        <v>114</v>
      </c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24"/>
      <c r="AA211" s="24"/>
      <c r="AB211" s="24"/>
      <c r="AC211" s="14"/>
      <c r="AD211" s="14"/>
      <c r="AE211" s="14"/>
      <c r="AF211" s="14"/>
      <c r="AG211" s="14"/>
      <c r="AH211" s="14"/>
      <c r="AI211" s="14"/>
    </row>
    <row r="212" spans="1:35" ht="12" hidden="1" customHeight="1" x14ac:dyDescent="0.2">
      <c r="A212" s="14"/>
      <c r="B212" s="14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</row>
    <row r="213" spans="1:35" x14ac:dyDescent="0.2">
      <c r="A213" s="14"/>
      <c r="B213" s="14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7"/>
      <c r="AH213" s="14"/>
      <c r="AI213" s="14"/>
    </row>
    <row r="214" spans="1:35" x14ac:dyDescent="0.2">
      <c r="A214" s="14"/>
      <c r="B214" s="14"/>
      <c r="C214" s="98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100"/>
      <c r="AH214" s="14"/>
      <c r="AI214" s="14"/>
    </row>
    <row r="215" spans="1:35" x14ac:dyDescent="0.2">
      <c r="A215" s="14"/>
      <c r="B215" s="14"/>
      <c r="C215" s="98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100"/>
      <c r="AH215" s="14"/>
      <c r="AI215" s="14"/>
    </row>
    <row r="216" spans="1:35" x14ac:dyDescent="0.2">
      <c r="A216" s="14"/>
      <c r="B216" s="14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3"/>
      <c r="AH216" s="14"/>
      <c r="AI216" s="14"/>
    </row>
    <row r="217" spans="1:35" ht="6.7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</row>
    <row r="218" spans="1:35" x14ac:dyDescent="0.2">
      <c r="A218" s="14" t="s">
        <v>111</v>
      </c>
      <c r="B218" s="14"/>
      <c r="C218" s="91" t="s">
        <v>112</v>
      </c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</row>
    <row r="219" spans="1:35" ht="3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</row>
    <row r="220" spans="1:35" x14ac:dyDescent="0.2">
      <c r="A220" s="14"/>
      <c r="B220" s="14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7"/>
      <c r="AH220" s="25"/>
      <c r="AI220" s="14"/>
    </row>
    <row r="221" spans="1:35" x14ac:dyDescent="0.2">
      <c r="A221" s="14"/>
      <c r="B221" s="14"/>
      <c r="C221" s="98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100"/>
      <c r="AH221" s="25"/>
      <c r="AI221" s="14"/>
    </row>
    <row r="222" spans="1:35" x14ac:dyDescent="0.2">
      <c r="A222" s="14"/>
      <c r="B222" s="14"/>
      <c r="C222" s="98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100"/>
      <c r="AH222" s="25"/>
      <c r="AI222" s="14"/>
    </row>
    <row r="223" spans="1:35" x14ac:dyDescent="0.2">
      <c r="A223" s="14"/>
      <c r="B223" s="14"/>
      <c r="C223" s="98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100"/>
      <c r="AH223" s="25"/>
      <c r="AI223" s="14"/>
    </row>
    <row r="224" spans="1:35" x14ac:dyDescent="0.2">
      <c r="A224" s="14"/>
      <c r="B224" s="14"/>
      <c r="C224" s="98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100"/>
      <c r="AH224" s="25"/>
      <c r="AI224" s="14"/>
    </row>
    <row r="225" spans="1:35" x14ac:dyDescent="0.2">
      <c r="A225" s="14"/>
      <c r="B225" s="14"/>
      <c r="C225" s="98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100"/>
      <c r="AH225" s="25"/>
      <c r="AI225" s="14"/>
    </row>
    <row r="226" spans="1:35" x14ac:dyDescent="0.2">
      <c r="A226" s="14"/>
      <c r="B226" s="14"/>
      <c r="C226" s="98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100"/>
      <c r="AH226" s="25"/>
      <c r="AI226" s="14"/>
    </row>
    <row r="227" spans="1:35" x14ac:dyDescent="0.2">
      <c r="A227" s="14"/>
      <c r="B227" s="14"/>
      <c r="C227" s="98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100"/>
      <c r="AH227" s="25"/>
      <c r="AI227" s="14"/>
    </row>
    <row r="228" spans="1:35" x14ac:dyDescent="0.2">
      <c r="A228" s="14"/>
      <c r="B228" s="14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3"/>
      <c r="AH228" s="25"/>
      <c r="AI228" s="14"/>
    </row>
    <row r="229" spans="1:35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</row>
    <row r="230" spans="1:35" x14ac:dyDescent="0.2">
      <c r="A230" s="14"/>
      <c r="B230" s="14"/>
      <c r="C230" s="83"/>
      <c r="D230" s="83"/>
      <c r="E230" s="83"/>
      <c r="F230" s="83"/>
      <c r="G230" s="83"/>
      <c r="H230" s="83"/>
      <c r="I230" s="83"/>
      <c r="J230" s="83"/>
      <c r="K230" s="14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14"/>
      <c r="W230" s="83"/>
      <c r="X230" s="83"/>
      <c r="Y230" s="83"/>
      <c r="Z230" s="83"/>
      <c r="AA230" s="14"/>
      <c r="AB230" s="83"/>
      <c r="AC230" s="83"/>
      <c r="AD230" s="83"/>
      <c r="AE230" s="83"/>
      <c r="AF230" s="83"/>
      <c r="AG230" s="83"/>
      <c r="AH230" s="14"/>
      <c r="AI230" s="14"/>
    </row>
    <row r="231" spans="1:35" s="8" customFormat="1" ht="9" customHeight="1" x14ac:dyDescent="0.2">
      <c r="A231" s="26"/>
      <c r="B231" s="26"/>
      <c r="C231" s="82" t="s">
        <v>115</v>
      </c>
      <c r="D231" s="82"/>
      <c r="E231" s="82"/>
      <c r="F231" s="82"/>
      <c r="G231" s="82"/>
      <c r="H231" s="82"/>
      <c r="I231" s="82"/>
      <c r="J231" s="82"/>
      <c r="K231" s="26"/>
      <c r="L231" s="82" t="s">
        <v>116</v>
      </c>
      <c r="M231" s="82"/>
      <c r="N231" s="82"/>
      <c r="O231" s="82"/>
      <c r="P231" s="82"/>
      <c r="Q231" s="82"/>
      <c r="R231" s="82"/>
      <c r="S231" s="82"/>
      <c r="T231" s="82"/>
      <c r="U231" s="82"/>
      <c r="V231" s="26"/>
      <c r="W231" s="82" t="s">
        <v>117</v>
      </c>
      <c r="X231" s="82"/>
      <c r="Y231" s="82"/>
      <c r="Z231" s="82"/>
      <c r="AA231" s="26"/>
      <c r="AB231" s="82" t="s">
        <v>118</v>
      </c>
      <c r="AC231" s="82"/>
      <c r="AD231" s="82"/>
      <c r="AE231" s="82"/>
      <c r="AF231" s="82"/>
      <c r="AG231" s="82"/>
      <c r="AH231" s="26"/>
      <c r="AI231" s="26"/>
    </row>
    <row r="232" spans="1:35" ht="6.7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</row>
    <row r="233" spans="1:35" x14ac:dyDescent="0.2">
      <c r="A233" s="14"/>
      <c r="B233" s="14"/>
      <c r="C233" s="83"/>
      <c r="D233" s="83"/>
      <c r="E233" s="83"/>
      <c r="F233" s="83"/>
      <c r="G233" s="83"/>
      <c r="H233" s="83"/>
      <c r="I233" s="83"/>
      <c r="J233" s="83"/>
      <c r="K233" s="14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14"/>
      <c r="W233" s="83"/>
      <c r="X233" s="83"/>
      <c r="Y233" s="83"/>
      <c r="Z233" s="83"/>
      <c r="AA233" s="14"/>
      <c r="AB233" s="83"/>
      <c r="AC233" s="83"/>
      <c r="AD233" s="83"/>
      <c r="AE233" s="83"/>
      <c r="AF233" s="83"/>
      <c r="AG233" s="83"/>
      <c r="AH233" s="14"/>
      <c r="AI233" s="14"/>
    </row>
    <row r="234" spans="1:35" ht="9" customHeight="1" x14ac:dyDescent="0.2">
      <c r="A234" s="14"/>
      <c r="B234" s="14"/>
      <c r="C234" s="82" t="s">
        <v>115</v>
      </c>
      <c r="D234" s="82"/>
      <c r="E234" s="82"/>
      <c r="F234" s="82"/>
      <c r="G234" s="82"/>
      <c r="H234" s="82"/>
      <c r="I234" s="82"/>
      <c r="J234" s="82"/>
      <c r="K234" s="26"/>
      <c r="L234" s="82" t="s">
        <v>116</v>
      </c>
      <c r="M234" s="82"/>
      <c r="N234" s="82"/>
      <c r="O234" s="82"/>
      <c r="P234" s="82"/>
      <c r="Q234" s="82"/>
      <c r="R234" s="82"/>
      <c r="S234" s="82"/>
      <c r="T234" s="82"/>
      <c r="U234" s="82"/>
      <c r="V234" s="26"/>
      <c r="W234" s="82" t="s">
        <v>117</v>
      </c>
      <c r="X234" s="82"/>
      <c r="Y234" s="82"/>
      <c r="Z234" s="82"/>
      <c r="AA234" s="26"/>
      <c r="AB234" s="82" t="s">
        <v>118</v>
      </c>
      <c r="AC234" s="82"/>
      <c r="AD234" s="82"/>
      <c r="AE234" s="82"/>
      <c r="AF234" s="82"/>
      <c r="AG234" s="82"/>
      <c r="AH234" s="14"/>
      <c r="AI234" s="14"/>
    </row>
    <row r="235" spans="1:35" ht="6.75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</row>
    <row r="236" spans="1:35" x14ac:dyDescent="0.2">
      <c r="A236" s="14"/>
      <c r="B236" s="14"/>
      <c r="C236" s="83"/>
      <c r="D236" s="83"/>
      <c r="E236" s="83"/>
      <c r="F236" s="83"/>
      <c r="G236" s="83"/>
      <c r="H236" s="83"/>
      <c r="I236" s="83"/>
      <c r="J236" s="83"/>
      <c r="K236" s="14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14"/>
      <c r="W236" s="83"/>
      <c r="X236" s="83"/>
      <c r="Y236" s="83"/>
      <c r="Z236" s="83"/>
      <c r="AA236" s="14"/>
      <c r="AB236" s="83"/>
      <c r="AC236" s="83"/>
      <c r="AD236" s="83"/>
      <c r="AE236" s="83"/>
      <c r="AF236" s="83"/>
      <c r="AG236" s="83"/>
      <c r="AH236" s="14"/>
      <c r="AI236" s="14"/>
    </row>
    <row r="237" spans="1:35" ht="9" customHeight="1" x14ac:dyDescent="0.2">
      <c r="A237" s="14"/>
      <c r="B237" s="14"/>
      <c r="C237" s="82" t="s">
        <v>115</v>
      </c>
      <c r="D237" s="82"/>
      <c r="E237" s="82"/>
      <c r="F237" s="82"/>
      <c r="G237" s="82"/>
      <c r="H237" s="82"/>
      <c r="I237" s="82"/>
      <c r="J237" s="82"/>
      <c r="K237" s="26"/>
      <c r="L237" s="82" t="s">
        <v>116</v>
      </c>
      <c r="M237" s="82"/>
      <c r="N237" s="82"/>
      <c r="O237" s="82"/>
      <c r="P237" s="82"/>
      <c r="Q237" s="82"/>
      <c r="R237" s="82"/>
      <c r="S237" s="82"/>
      <c r="T237" s="82"/>
      <c r="U237" s="82"/>
      <c r="V237" s="26"/>
      <c r="W237" s="82" t="s">
        <v>117</v>
      </c>
      <c r="X237" s="82"/>
      <c r="Y237" s="82"/>
      <c r="Z237" s="82"/>
      <c r="AA237" s="26"/>
      <c r="AB237" s="82" t="s">
        <v>118</v>
      </c>
      <c r="AC237" s="82"/>
      <c r="AD237" s="82"/>
      <c r="AE237" s="82"/>
      <c r="AF237" s="82"/>
      <c r="AG237" s="82"/>
      <c r="AH237" s="14"/>
      <c r="AI237" s="14"/>
    </row>
  </sheetData>
  <sheetProtection algorithmName="SHA-512" hashValue="fChl+4/S+Efkk/Ic+idTSa8s0chZnRqAztGaIwKnXAo+x6saOZsNzmILu+UwaP/IGK+7SzbxtHsfA9XGwLsWOQ==" saltValue="IWod5VS6sNb99Je2XiEsgA==" spinCount="100000" sheet="1" objects="1" scenarios="1" selectLockedCells="1"/>
  <mergeCells count="336">
    <mergeCell ref="AF201:AG201"/>
    <mergeCell ref="C203:L203"/>
    <mergeCell ref="N203:AG203"/>
    <mergeCell ref="AF57:AG57"/>
    <mergeCell ref="Y58:Z58"/>
    <mergeCell ref="AA58:AB58"/>
    <mergeCell ref="AD58:AE58"/>
    <mergeCell ref="AF58:AG58"/>
    <mergeCell ref="Y57:Z57"/>
    <mergeCell ref="AA57:AB57"/>
    <mergeCell ref="AD57:AE57"/>
    <mergeCell ref="C66:O66"/>
    <mergeCell ref="AF72:AG72"/>
    <mergeCell ref="AF68:AG68"/>
    <mergeCell ref="C70:Y70"/>
    <mergeCell ref="AC68:AD68"/>
    <mergeCell ref="C68:Y68"/>
    <mergeCell ref="AF64:AG64"/>
    <mergeCell ref="AF66:AG66"/>
    <mergeCell ref="AF60:AG60"/>
    <mergeCell ref="AA60:AB60"/>
    <mergeCell ref="C64:AA64"/>
    <mergeCell ref="AB66:AE66"/>
    <mergeCell ref="C60:Q60"/>
    <mergeCell ref="AA56:AB56"/>
    <mergeCell ref="AD56:AE56"/>
    <mergeCell ref="AF56:AG56"/>
    <mergeCell ref="AF54:AG54"/>
    <mergeCell ref="AF55:AG55"/>
    <mergeCell ref="C50:O50"/>
    <mergeCell ref="AA53:AB53"/>
    <mergeCell ref="AD53:AE53"/>
    <mergeCell ref="AF53:AG53"/>
    <mergeCell ref="AF52:AG52"/>
    <mergeCell ref="AD52:AE52"/>
    <mergeCell ref="AA52:AB52"/>
    <mergeCell ref="Y52:Z52"/>
    <mergeCell ref="AF50:AG50"/>
    <mergeCell ref="P47:R47"/>
    <mergeCell ref="AB64:AE64"/>
    <mergeCell ref="Y60:Z60"/>
    <mergeCell ref="AD55:AE55"/>
    <mergeCell ref="M48:O48"/>
    <mergeCell ref="P48:R48"/>
    <mergeCell ref="S48:U48"/>
    <mergeCell ref="C54:N54"/>
    <mergeCell ref="S50:AE50"/>
    <mergeCell ref="Y47:AA47"/>
    <mergeCell ref="AB47:AD47"/>
    <mergeCell ref="AE47:AG47"/>
    <mergeCell ref="V48:X48"/>
    <mergeCell ref="Y48:AA48"/>
    <mergeCell ref="AB48:AD48"/>
    <mergeCell ref="AE48:AG48"/>
    <mergeCell ref="S47:U47"/>
    <mergeCell ref="V47:X47"/>
    <mergeCell ref="J48:L48"/>
    <mergeCell ref="C48:D48"/>
    <mergeCell ref="C58:O58"/>
    <mergeCell ref="AA55:AB55"/>
    <mergeCell ref="AA54:AB54"/>
    <mergeCell ref="AD54:AE54"/>
    <mergeCell ref="P46:R46"/>
    <mergeCell ref="S46:U46"/>
    <mergeCell ref="V46:X46"/>
    <mergeCell ref="Y46:AA46"/>
    <mergeCell ref="AB46:AD46"/>
    <mergeCell ref="M45:O45"/>
    <mergeCell ref="P45:R45"/>
    <mergeCell ref="S45:U45"/>
    <mergeCell ref="AE46:AG46"/>
    <mergeCell ref="P44:R44"/>
    <mergeCell ref="S44:U44"/>
    <mergeCell ref="V44:X44"/>
    <mergeCell ref="AE43:AG43"/>
    <mergeCell ref="V45:X45"/>
    <mergeCell ref="Y45:AA45"/>
    <mergeCell ref="AB45:AD45"/>
    <mergeCell ref="Y44:AA44"/>
    <mergeCell ref="AB44:AD44"/>
    <mergeCell ref="AE44:AG44"/>
    <mergeCell ref="AE45:AG45"/>
    <mergeCell ref="Y42:AA42"/>
    <mergeCell ref="AB42:AD42"/>
    <mergeCell ref="AE42:AG42"/>
    <mergeCell ref="J43:L43"/>
    <mergeCell ref="M43:O43"/>
    <mergeCell ref="P43:R43"/>
    <mergeCell ref="S43:U43"/>
    <mergeCell ref="V43:X43"/>
    <mergeCell ref="Y43:AA43"/>
    <mergeCell ref="AB43:AD43"/>
    <mergeCell ref="M42:O42"/>
    <mergeCell ref="P42:R42"/>
    <mergeCell ref="S42:U42"/>
    <mergeCell ref="V42:X42"/>
    <mergeCell ref="P41:R41"/>
    <mergeCell ref="S41:U41"/>
    <mergeCell ref="V41:X41"/>
    <mergeCell ref="Y41:AA41"/>
    <mergeCell ref="AB41:AD41"/>
    <mergeCell ref="AE41:AG41"/>
    <mergeCell ref="P40:R40"/>
    <mergeCell ref="S40:U40"/>
    <mergeCell ref="V40:X40"/>
    <mergeCell ref="Y40:AA40"/>
    <mergeCell ref="AB40:AD40"/>
    <mergeCell ref="AE40:AG40"/>
    <mergeCell ref="AE38:AG38"/>
    <mergeCell ref="AB39:AD39"/>
    <mergeCell ref="AE39:AG39"/>
    <mergeCell ref="J39:L39"/>
    <mergeCell ref="M39:O39"/>
    <mergeCell ref="P39:R39"/>
    <mergeCell ref="S39:U39"/>
    <mergeCell ref="V39:X39"/>
    <mergeCell ref="Y39:AA39"/>
    <mergeCell ref="P38:R38"/>
    <mergeCell ref="AB38:AD38"/>
    <mergeCell ref="P37:R37"/>
    <mergeCell ref="S37:U37"/>
    <mergeCell ref="V37:X37"/>
    <mergeCell ref="Y37:AA37"/>
    <mergeCell ref="AB32:AG33"/>
    <mergeCell ref="AE35:AG35"/>
    <mergeCell ref="AB34:AD34"/>
    <mergeCell ref="AE34:AG34"/>
    <mergeCell ref="Y34:AA34"/>
    <mergeCell ref="AB36:AD36"/>
    <mergeCell ref="AE36:AG36"/>
    <mergeCell ref="AB37:AD37"/>
    <mergeCell ref="P35:R35"/>
    <mergeCell ref="S35:U35"/>
    <mergeCell ref="V35:X35"/>
    <mergeCell ref="Y35:AA35"/>
    <mergeCell ref="AB35:AD35"/>
    <mergeCell ref="AE37:AG37"/>
    <mergeCell ref="P36:R36"/>
    <mergeCell ref="S36:U36"/>
    <mergeCell ref="V32:AA33"/>
    <mergeCell ref="P32:U33"/>
    <mergeCell ref="E48:I48"/>
    <mergeCell ref="E41:I41"/>
    <mergeCell ref="E42:I42"/>
    <mergeCell ref="J44:L44"/>
    <mergeCell ref="J47:L47"/>
    <mergeCell ref="E43:I43"/>
    <mergeCell ref="J42:L42"/>
    <mergeCell ref="J41:L41"/>
    <mergeCell ref="J46:L46"/>
    <mergeCell ref="M44:O44"/>
    <mergeCell ref="C35:D35"/>
    <mergeCell ref="C36:D36"/>
    <mergeCell ref="C37:D37"/>
    <mergeCell ref="E35:I35"/>
    <mergeCell ref="C46:D46"/>
    <mergeCell ref="C47:D47"/>
    <mergeCell ref="E44:I44"/>
    <mergeCell ref="E45:I45"/>
    <mergeCell ref="E46:I46"/>
    <mergeCell ref="E47:I47"/>
    <mergeCell ref="J45:L45"/>
    <mergeCell ref="M46:O46"/>
    <mergeCell ref="M47:O47"/>
    <mergeCell ref="C40:D40"/>
    <mergeCell ref="C41:D41"/>
    <mergeCell ref="C43:D43"/>
    <mergeCell ref="J35:L35"/>
    <mergeCell ref="J38:L38"/>
    <mergeCell ref="J36:L36"/>
    <mergeCell ref="J40:L40"/>
    <mergeCell ref="M35:O35"/>
    <mergeCell ref="J37:L37"/>
    <mergeCell ref="M37:O37"/>
    <mergeCell ref="M41:O41"/>
    <mergeCell ref="M40:O40"/>
    <mergeCell ref="B17:G17"/>
    <mergeCell ref="H17:AH17"/>
    <mergeCell ref="AF12:AH12"/>
    <mergeCell ref="B12:AE12"/>
    <mergeCell ref="B8:O8"/>
    <mergeCell ref="B9:O9"/>
    <mergeCell ref="V36:X36"/>
    <mergeCell ref="Y36:AA36"/>
    <mergeCell ref="S38:U38"/>
    <mergeCell ref="V38:X38"/>
    <mergeCell ref="Y38:AA38"/>
    <mergeCell ref="A19:AI19"/>
    <mergeCell ref="O21:P21"/>
    <mergeCell ref="H21:I21"/>
    <mergeCell ref="J21:K21"/>
    <mergeCell ref="L21:N21"/>
    <mergeCell ref="AG21:AH21"/>
    <mergeCell ref="A21:D21"/>
    <mergeCell ref="C23:N23"/>
    <mergeCell ref="T23:AG23"/>
    <mergeCell ref="C29:M29"/>
    <mergeCell ref="O29:P29"/>
    <mergeCell ref="R29:AG29"/>
    <mergeCell ref="C31:AG31"/>
    <mergeCell ref="A4:AI4"/>
    <mergeCell ref="B5:O5"/>
    <mergeCell ref="B6:O6"/>
    <mergeCell ref="B7:O7"/>
    <mergeCell ref="B10:O10"/>
    <mergeCell ref="V2:AI2"/>
    <mergeCell ref="A1:AI1"/>
    <mergeCell ref="N2:U2"/>
    <mergeCell ref="D2:M2"/>
    <mergeCell ref="A3:AI3"/>
    <mergeCell ref="P5:AH5"/>
    <mergeCell ref="P6:AH6"/>
    <mergeCell ref="P7:AH7"/>
    <mergeCell ref="P8:AH8"/>
    <mergeCell ref="P9:AH9"/>
    <mergeCell ref="P10:AH10"/>
    <mergeCell ref="AD60:AE60"/>
    <mergeCell ref="C62:V62"/>
    <mergeCell ref="Y62:Z62"/>
    <mergeCell ref="AA62:AB62"/>
    <mergeCell ref="AD62:AE62"/>
    <mergeCell ref="AF62:AG62"/>
    <mergeCell ref="Q173:AG173"/>
    <mergeCell ref="C74:Z74"/>
    <mergeCell ref="Z76:AG76"/>
    <mergeCell ref="AF74:AG74"/>
    <mergeCell ref="C76:J76"/>
    <mergeCell ref="N76:Q76"/>
    <mergeCell ref="C86:AG86"/>
    <mergeCell ref="AC70:AD70"/>
    <mergeCell ref="AF70:AG70"/>
    <mergeCell ref="C72:P72"/>
    <mergeCell ref="C78:AG78"/>
    <mergeCell ref="C161:N161"/>
    <mergeCell ref="R76:S76"/>
    <mergeCell ref="U76:Y76"/>
    <mergeCell ref="C144:AA144"/>
    <mergeCell ref="AB144:AG144"/>
    <mergeCell ref="C150:AA150"/>
    <mergeCell ref="AF150:AG150"/>
    <mergeCell ref="C218:Q218"/>
    <mergeCell ref="AF206:AG206"/>
    <mergeCell ref="C209:AG209"/>
    <mergeCell ref="C212:S212"/>
    <mergeCell ref="C208:AC208"/>
    <mergeCell ref="C211:Y211"/>
    <mergeCell ref="C213:AG216"/>
    <mergeCell ref="C119:Q119"/>
    <mergeCell ref="AA121:AG121"/>
    <mergeCell ref="C121:Z121"/>
    <mergeCell ref="W135:AG135"/>
    <mergeCell ref="O130:AG130"/>
    <mergeCell ref="C130:N130"/>
    <mergeCell ref="C154:I155"/>
    <mergeCell ref="K154:AG155"/>
    <mergeCell ref="C142:W142"/>
    <mergeCell ref="U188:V188"/>
    <mergeCell ref="C192:V192"/>
    <mergeCell ref="Q163:AG163"/>
    <mergeCell ref="Q171:AG171"/>
    <mergeCell ref="C163:O163"/>
    <mergeCell ref="C171:O171"/>
    <mergeCell ref="C173:O173"/>
    <mergeCell ref="Z204:AA204"/>
    <mergeCell ref="AF197:AG197"/>
    <mergeCell ref="C199:L199"/>
    <mergeCell ref="N199:AG199"/>
    <mergeCell ref="C220:AG228"/>
    <mergeCell ref="AC204:AD204"/>
    <mergeCell ref="AF204:AG204"/>
    <mergeCell ref="C180:O180"/>
    <mergeCell ref="Q180:AG180"/>
    <mergeCell ref="C237:J237"/>
    <mergeCell ref="L237:U237"/>
    <mergeCell ref="W237:Z237"/>
    <mergeCell ref="AB237:AG237"/>
    <mergeCell ref="C236:J236"/>
    <mergeCell ref="L236:U236"/>
    <mergeCell ref="W236:Z236"/>
    <mergeCell ref="AB236:AG236"/>
    <mergeCell ref="C230:J230"/>
    <mergeCell ref="L230:U230"/>
    <mergeCell ref="W230:Z230"/>
    <mergeCell ref="AB230:AG230"/>
    <mergeCell ref="C234:J234"/>
    <mergeCell ref="L234:U234"/>
    <mergeCell ref="W234:Z234"/>
    <mergeCell ref="AB234:AG234"/>
    <mergeCell ref="C231:J231"/>
    <mergeCell ref="L231:U231"/>
    <mergeCell ref="W231:Z231"/>
    <mergeCell ref="AB231:AG231"/>
    <mergeCell ref="W233:Z233"/>
    <mergeCell ref="AB233:AG233"/>
    <mergeCell ref="C233:J233"/>
    <mergeCell ref="L233:U233"/>
    <mergeCell ref="E36:I36"/>
    <mergeCell ref="E37:I37"/>
    <mergeCell ref="W192:AG192"/>
    <mergeCell ref="C113:R113"/>
    <mergeCell ref="T113:AG113"/>
    <mergeCell ref="C98:AG98"/>
    <mergeCell ref="C100:X100"/>
    <mergeCell ref="C102:AG102"/>
    <mergeCell ref="C186:O186"/>
    <mergeCell ref="Q186:AG186"/>
    <mergeCell ref="C96:AG96"/>
    <mergeCell ref="C107:S107"/>
    <mergeCell ref="T107:AG107"/>
    <mergeCell ref="C111:S111"/>
    <mergeCell ref="T111:AG111"/>
    <mergeCell ref="K76:L76"/>
    <mergeCell ref="M34:O34"/>
    <mergeCell ref="P34:R34"/>
    <mergeCell ref="C56:K56"/>
    <mergeCell ref="C52:X52"/>
    <mergeCell ref="Y53:Z53"/>
    <mergeCell ref="Y55:Z55"/>
    <mergeCell ref="Y54:Z54"/>
    <mergeCell ref="Y56:Z56"/>
    <mergeCell ref="C42:D42"/>
    <mergeCell ref="E39:I39"/>
    <mergeCell ref="E40:I40"/>
    <mergeCell ref="E38:I38"/>
    <mergeCell ref="S34:U34"/>
    <mergeCell ref="C32:D34"/>
    <mergeCell ref="E32:I34"/>
    <mergeCell ref="V34:X34"/>
    <mergeCell ref="J34:L34"/>
    <mergeCell ref="C38:D38"/>
    <mergeCell ref="C39:D39"/>
    <mergeCell ref="J32:O33"/>
    <mergeCell ref="M36:O36"/>
    <mergeCell ref="M38:O38"/>
    <mergeCell ref="C44:D44"/>
    <mergeCell ref="C45:D45"/>
  </mergeCells>
  <phoneticPr fontId="4" type="noConversion"/>
  <conditionalFormatting sqref="C199:AG199">
    <cfRule type="expression" dxfId="132" priority="20" stopIfTrue="1">
      <formula>$AF$197="Нет"</formula>
    </cfRule>
    <cfRule type="expression" dxfId="131" priority="21" stopIfTrue="1">
      <formula>$AF$197=""</formula>
    </cfRule>
  </conditionalFormatting>
  <conditionalFormatting sqref="C208:C209 AD208:AG209 D209:AC209">
    <cfRule type="expression" dxfId="130" priority="22" stopIfTrue="1">
      <formula>$AF$206="Нет"</formula>
    </cfRule>
    <cfRule type="expression" dxfId="129" priority="23" stopIfTrue="1">
      <formula>$AF$206=""</formula>
    </cfRule>
  </conditionalFormatting>
  <conditionalFormatting sqref="AC204:AD204 AF204:AG204">
    <cfRule type="cellIs" dxfId="128" priority="24" stopIfTrue="1" operator="between">
      <formula>3.1</formula>
      <formula>4.5</formula>
    </cfRule>
    <cfRule type="cellIs" dxfId="127" priority="25" stopIfTrue="1" operator="greaterThan">
      <formula>4.5</formula>
    </cfRule>
  </conditionalFormatting>
  <conditionalFormatting sqref="C135:AG135">
    <cfRule type="expression" dxfId="126" priority="26" stopIfTrue="1">
      <formula>$O$130=$A$133</formula>
    </cfRule>
  </conditionalFormatting>
  <conditionalFormatting sqref="T113:AG113">
    <cfRule type="expression" dxfId="125" priority="8" stopIfTrue="1">
      <formula>$N$2=$B$15</formula>
    </cfRule>
    <cfRule type="expression" dxfId="124" priority="27" stopIfTrue="1">
      <formula>($T$111&lt;&gt;$A$115)*($T$111&lt;&gt;$A$114)</formula>
    </cfRule>
  </conditionalFormatting>
  <conditionalFormatting sqref="AF66:AG66">
    <cfRule type="cellIs" dxfId="123" priority="28" stopIfTrue="1" operator="greaterThan">
      <formula>7</formula>
    </cfRule>
    <cfRule type="cellIs" dxfId="122" priority="29" stopIfTrue="1" operator="between">
      <formula>4.9</formula>
      <formula>7</formula>
    </cfRule>
  </conditionalFormatting>
  <conditionalFormatting sqref="M76:Q76 T76:AG76 C76:J76">
    <cfRule type="expression" dxfId="121" priority="30" stopIfTrue="1">
      <formula>$AF$74="Нет"</formula>
    </cfRule>
    <cfRule type="expression" dxfId="120" priority="31" stopIfTrue="1">
      <formula>$AF$74=""</formula>
    </cfRule>
  </conditionalFormatting>
  <conditionalFormatting sqref="K76:L76">
    <cfRule type="expression" dxfId="119" priority="32" stopIfTrue="1">
      <formula>$AF$74="Нет"</formula>
    </cfRule>
    <cfRule type="expression" dxfId="118" priority="33" stopIfTrue="1">
      <formula>$AF$74=""</formula>
    </cfRule>
    <cfRule type="cellIs" dxfId="117" priority="34" stopIfTrue="1" operator="notBetween">
      <formula>1</formula>
      <formula>4</formula>
    </cfRule>
  </conditionalFormatting>
  <conditionalFormatting sqref="R76:S76">
    <cfRule type="expression" dxfId="116" priority="35" stopIfTrue="1">
      <formula>$AF$74="Нет"</formula>
    </cfRule>
    <cfRule type="expression" dxfId="115" priority="36" stopIfTrue="1">
      <formula>$AF$74=""</formula>
    </cfRule>
    <cfRule type="cellIs" dxfId="114" priority="37" stopIfTrue="1" operator="greaterThan">
      <formula>205</formula>
    </cfRule>
  </conditionalFormatting>
  <conditionalFormatting sqref="O21:P21">
    <cfRule type="expression" dxfId="113" priority="42" stopIfTrue="1">
      <formula>$O$21=""</formula>
    </cfRule>
    <cfRule type="expression" dxfId="112" priority="43" stopIfTrue="1">
      <formula>$O$21="*"</formula>
    </cfRule>
  </conditionalFormatting>
  <conditionalFormatting sqref="F21">
    <cfRule type="expression" dxfId="111" priority="44" stopIfTrue="1">
      <formula>$F$21=""</formula>
    </cfRule>
  </conditionalFormatting>
  <conditionalFormatting sqref="H21">
    <cfRule type="cellIs" dxfId="110" priority="45" stopIfTrue="1" operator="equal">
      <formula>"С??"</formula>
    </cfRule>
    <cfRule type="cellIs" dxfId="109" priority="46" stopIfTrue="1" operator="equal">
      <formula>"*"</formula>
    </cfRule>
    <cfRule type="expression" dxfId="108" priority="47" stopIfTrue="1">
      <formula>$H$21=" "</formula>
    </cfRule>
  </conditionalFormatting>
  <conditionalFormatting sqref="L21">
    <cfRule type="expression" dxfId="107" priority="52" stopIfTrue="1">
      <formula>$L$21=""</formula>
    </cfRule>
  </conditionalFormatting>
  <conditionalFormatting sqref="AD21">
    <cfRule type="expression" dxfId="106" priority="53" stopIfTrue="1">
      <formula>$AD$21=""</formula>
    </cfRule>
    <cfRule type="expression" dxfId="105" priority="54" stopIfTrue="1">
      <formula>$AD$21="*"</formula>
    </cfRule>
  </conditionalFormatting>
  <conditionalFormatting sqref="AC21">
    <cfRule type="expression" dxfId="104" priority="55" stopIfTrue="1">
      <formula>$AC$21=""</formula>
    </cfRule>
    <cfRule type="expression" dxfId="103" priority="56" stopIfTrue="1">
      <formula>$AC$21="*"</formula>
    </cfRule>
  </conditionalFormatting>
  <conditionalFormatting sqref="AB21">
    <cfRule type="expression" dxfId="102" priority="57" stopIfTrue="1">
      <formula>$AB$21=""</formula>
    </cfRule>
  </conditionalFormatting>
  <conditionalFormatting sqref="O29:P29">
    <cfRule type="expression" dxfId="101" priority="58" stopIfTrue="1">
      <formula>$T$23&lt;&gt;$A$24</formula>
    </cfRule>
    <cfRule type="expression" dxfId="100" priority="59" stopIfTrue="1">
      <formula>($T$23=$A$24)*($O$29="")</formula>
    </cfRule>
  </conditionalFormatting>
  <conditionalFormatting sqref="AB36:AG36 C36:E36">
    <cfRule type="expression" dxfId="99" priority="66" stopIfTrue="1">
      <formula>($O$29&lt;2)*($O$29&lt;&gt;"")*($T$23=$A$24)</formula>
    </cfRule>
    <cfRule type="expression" dxfId="98" priority="67" stopIfTrue="1">
      <formula>($T$23&lt;&gt;$A$24)*($T$23&lt;&gt;$A$28)</formula>
    </cfRule>
  </conditionalFormatting>
  <conditionalFormatting sqref="AB37:AG37 C37:E37">
    <cfRule type="expression" dxfId="97" priority="68" stopIfTrue="1">
      <formula>($O$29&lt;3)*($O$29&lt;&gt;"")*($T$23=$A$24)</formula>
    </cfRule>
    <cfRule type="expression" dxfId="96" priority="69" stopIfTrue="1">
      <formula>($T$23&lt;&gt;$A$24)*($T$23&lt;&gt;$A$28)</formula>
    </cfRule>
  </conditionalFormatting>
  <conditionalFormatting sqref="AB38:AG38 C38:E38">
    <cfRule type="expression" dxfId="95" priority="70" stopIfTrue="1">
      <formula>($O$29&lt;4)*($O$29&lt;&gt;"")*($T$23=$A$24)</formula>
    </cfRule>
    <cfRule type="expression" dxfId="94" priority="71" stopIfTrue="1">
      <formula>($T$23&lt;&gt;$A$24)*($T$23&lt;&gt;$A$28)</formula>
    </cfRule>
  </conditionalFormatting>
  <conditionalFormatting sqref="AB39:AG39 C39:E39">
    <cfRule type="expression" dxfId="93" priority="72" stopIfTrue="1">
      <formula>($O$29&lt;5)*($O$29&lt;&gt;"")*($T$23=$A$24)</formula>
    </cfRule>
    <cfRule type="expression" dxfId="92" priority="73" stopIfTrue="1">
      <formula>($T$23&lt;&gt;$A$24)*($T$23&lt;&gt;$A$28)</formula>
    </cfRule>
  </conditionalFormatting>
  <conditionalFormatting sqref="AB40:AG40 C40:E40">
    <cfRule type="expression" dxfId="91" priority="74" stopIfTrue="1">
      <formula>($O$29&lt;6)*($O$29&lt;&gt;"")*($T$23=$A$24)</formula>
    </cfRule>
    <cfRule type="expression" dxfId="90" priority="75" stopIfTrue="1">
      <formula>($T$23&lt;&gt;$A$24)*($T$23&lt;&gt;$A$28)</formula>
    </cfRule>
  </conditionalFormatting>
  <conditionalFormatting sqref="AB41:AG41 C41:E41">
    <cfRule type="expression" dxfId="89" priority="76" stopIfTrue="1">
      <formula>($O$29&lt;7)*($O$29&lt;&gt;"")*($T$23=$A$24)</formula>
    </cfRule>
    <cfRule type="expression" dxfId="88" priority="77" stopIfTrue="1">
      <formula>($T$23&lt;&gt;$A$24)*($T$23&lt;&gt;$A$28)</formula>
    </cfRule>
  </conditionalFormatting>
  <conditionalFormatting sqref="AB42:AG42 C42:E42">
    <cfRule type="expression" dxfId="87" priority="78" stopIfTrue="1">
      <formula>($O$29&lt;8)*($O$29&lt;&gt;"")*($T$23=$A$24)</formula>
    </cfRule>
    <cfRule type="expression" dxfId="86" priority="79" stopIfTrue="1">
      <formula>($T$23&lt;&gt;$A$24)*($T$23&lt;&gt;$A$28)</formula>
    </cfRule>
  </conditionalFormatting>
  <conditionalFormatting sqref="C43:I43 AB43:AG43">
    <cfRule type="expression" dxfId="85" priority="80" stopIfTrue="1">
      <formula>($O$29&lt;9)*($O$29&lt;&gt;"")*($T$23=$A$24)</formula>
    </cfRule>
    <cfRule type="expression" dxfId="84" priority="81" stopIfTrue="1">
      <formula>($T$23&lt;&gt;$A$24)*($T$23&lt;&gt;$A$28)</formula>
    </cfRule>
  </conditionalFormatting>
  <conditionalFormatting sqref="C44:I44 AB44:AG44">
    <cfRule type="expression" dxfId="83" priority="82" stopIfTrue="1">
      <formula>($O$29&lt;10)*($O$29&lt;&gt;"")*($T$23=$A$24)</formula>
    </cfRule>
    <cfRule type="expression" dxfId="82" priority="83" stopIfTrue="1">
      <formula>($T$23&lt;&gt;$A$24)*($T$23&lt;&gt;$A$28)</formula>
    </cfRule>
  </conditionalFormatting>
  <conditionalFormatting sqref="C45:I45 AB45:AG45">
    <cfRule type="expression" dxfId="81" priority="84" stopIfTrue="1">
      <formula>($O$29&lt;11)*($O$29&lt;&gt;"")*($T$23=$A$24)</formula>
    </cfRule>
    <cfRule type="expression" dxfId="80" priority="85" stopIfTrue="1">
      <formula>($T$23&lt;&gt;$A$24)*($T$23&lt;&gt;$A$28)</formula>
    </cfRule>
  </conditionalFormatting>
  <conditionalFormatting sqref="C46:I46 AB46:AG46">
    <cfRule type="expression" dxfId="79" priority="86" stopIfTrue="1">
      <formula>($O$29&lt;12)*($O$29&lt;&gt;"")*($T$23=$A$24)</formula>
    </cfRule>
    <cfRule type="expression" dxfId="78" priority="87" stopIfTrue="1">
      <formula>($T$23&lt;&gt;$A$24)*($T$23&lt;&gt;$A$28)</formula>
    </cfRule>
  </conditionalFormatting>
  <conditionalFormatting sqref="C47:I47 AB47:AG47">
    <cfRule type="expression" dxfId="77" priority="88" stopIfTrue="1">
      <formula>($O$29&lt;13)*($O$29&lt;&gt;"")*($T$23=$A$24)</formula>
    </cfRule>
    <cfRule type="expression" dxfId="76" priority="89" stopIfTrue="1">
      <formula>($T$23&lt;&gt;$A$24)*($T$23&lt;&gt;$A$28)</formula>
    </cfRule>
  </conditionalFormatting>
  <conditionalFormatting sqref="C48:I48 AB48:AG48">
    <cfRule type="expression" dxfId="75" priority="90" stopIfTrue="1">
      <formula>($O$29&lt;14)*($O$29&lt;&gt;"")*($T$23=$A$24)</formula>
    </cfRule>
    <cfRule type="expression" dxfId="74" priority="91" stopIfTrue="1">
      <formula>($T$23&lt;&gt;$A$24)*($T$23&lt;&gt;$A$28)</formula>
    </cfRule>
  </conditionalFormatting>
  <conditionalFormatting sqref="J36:O36">
    <cfRule type="expression" dxfId="73" priority="94" stopIfTrue="1">
      <formula>$O$25&lt;2</formula>
    </cfRule>
  </conditionalFormatting>
  <conditionalFormatting sqref="J37:O37">
    <cfRule type="expression" dxfId="72" priority="97" stopIfTrue="1">
      <formula>$O$25&lt;3</formula>
    </cfRule>
  </conditionalFormatting>
  <conditionalFormatting sqref="J38:O38">
    <cfRule type="expression" dxfId="71" priority="100" stopIfTrue="1">
      <formula>$O$25&lt;4</formula>
    </cfRule>
  </conditionalFormatting>
  <conditionalFormatting sqref="J39:O39">
    <cfRule type="expression" dxfId="70" priority="103" stopIfTrue="1">
      <formula>$O$25&lt;5</formula>
    </cfRule>
  </conditionalFormatting>
  <conditionalFormatting sqref="J40:O40">
    <cfRule type="expression" dxfId="69" priority="106" stopIfTrue="1">
      <formula>$O$25&lt;6</formula>
    </cfRule>
  </conditionalFormatting>
  <conditionalFormatting sqref="J41:O41">
    <cfRule type="expression" dxfId="68" priority="109" stopIfTrue="1">
      <formula>$O$25&lt;7</formula>
    </cfRule>
  </conditionalFormatting>
  <conditionalFormatting sqref="J42:O42">
    <cfRule type="expression" dxfId="67" priority="112" stopIfTrue="1">
      <formula>$O$26&lt;8</formula>
    </cfRule>
  </conditionalFormatting>
  <conditionalFormatting sqref="J43:O43">
    <cfRule type="expression" dxfId="66" priority="115" stopIfTrue="1">
      <formula>$O$26&lt;9</formula>
    </cfRule>
  </conditionalFormatting>
  <conditionalFormatting sqref="J44:O44">
    <cfRule type="expression" dxfId="65" priority="118" stopIfTrue="1">
      <formula>$O$26&lt;10</formula>
    </cfRule>
  </conditionalFormatting>
  <conditionalFormatting sqref="J45:O45">
    <cfRule type="expression" dxfId="64" priority="121" stopIfTrue="1">
      <formula>$O$26&lt;11</formula>
    </cfRule>
  </conditionalFormatting>
  <conditionalFormatting sqref="J46:O46">
    <cfRule type="expression" dxfId="63" priority="124" stopIfTrue="1">
      <formula>$O$26&lt;12</formula>
    </cfRule>
  </conditionalFormatting>
  <conditionalFormatting sqref="J47:O47">
    <cfRule type="expression" dxfId="62" priority="127" stopIfTrue="1">
      <formula>$O$26&lt;13</formula>
    </cfRule>
  </conditionalFormatting>
  <conditionalFormatting sqref="J48:O48">
    <cfRule type="expression" dxfId="61" priority="130" stopIfTrue="1">
      <formula>$O$26&lt;14</formula>
    </cfRule>
  </conditionalFormatting>
  <conditionalFormatting sqref="P36:U36">
    <cfRule type="expression" dxfId="60" priority="133" stopIfTrue="1">
      <formula>$O$25&lt;2</formula>
    </cfRule>
  </conditionalFormatting>
  <conditionalFormatting sqref="P37:U37">
    <cfRule type="expression" dxfId="59" priority="136" stopIfTrue="1">
      <formula>$O$25&lt;3</formula>
    </cfRule>
  </conditionalFormatting>
  <conditionalFormatting sqref="P38:U38">
    <cfRule type="expression" dxfId="58" priority="139" stopIfTrue="1">
      <formula>$O$25&lt;4</formula>
    </cfRule>
  </conditionalFormatting>
  <conditionalFormatting sqref="P39:U39">
    <cfRule type="expression" dxfId="57" priority="142" stopIfTrue="1">
      <formula>$O$25&lt;5</formula>
    </cfRule>
  </conditionalFormatting>
  <conditionalFormatting sqref="P40:U40">
    <cfRule type="expression" dxfId="56" priority="145" stopIfTrue="1">
      <formula>$O$25&lt;6</formula>
    </cfRule>
  </conditionalFormatting>
  <conditionalFormatting sqref="P41:U41">
    <cfRule type="expression" dxfId="55" priority="148" stopIfTrue="1">
      <formula>$O$25&lt;7</formula>
    </cfRule>
  </conditionalFormatting>
  <conditionalFormatting sqref="P42:U42">
    <cfRule type="expression" dxfId="54" priority="151" stopIfTrue="1">
      <formula>$O$26&lt;8</formula>
    </cfRule>
  </conditionalFormatting>
  <conditionalFormatting sqref="P43:U43">
    <cfRule type="expression" dxfId="53" priority="154" stopIfTrue="1">
      <formula>$O$26&lt;9</formula>
    </cfRule>
  </conditionalFormatting>
  <conditionalFormatting sqref="P44:U44">
    <cfRule type="expression" dxfId="52" priority="157" stopIfTrue="1">
      <formula>$O$26&lt;10</formula>
    </cfRule>
  </conditionalFormatting>
  <conditionalFormatting sqref="P45:U45">
    <cfRule type="expression" dxfId="51" priority="160" stopIfTrue="1">
      <formula>$O$26&lt;11</formula>
    </cfRule>
  </conditionalFormatting>
  <conditionalFormatting sqref="P46:U46">
    <cfRule type="expression" dxfId="50" priority="163" stopIfTrue="1">
      <formula>$O$26&lt;12</formula>
    </cfRule>
  </conditionalFormatting>
  <conditionalFormatting sqref="P47:U47">
    <cfRule type="expression" dxfId="49" priority="166" stopIfTrue="1">
      <formula>$O$26&lt;13</formula>
    </cfRule>
  </conditionalFormatting>
  <conditionalFormatting sqref="P48:U48">
    <cfRule type="expression" dxfId="48" priority="169" stopIfTrue="1">
      <formula>$O$26&lt;14</formula>
    </cfRule>
  </conditionalFormatting>
  <conditionalFormatting sqref="V43:AA43">
    <cfRule type="expression" dxfId="47" priority="172" stopIfTrue="1">
      <formula>$O$26&lt;9</formula>
    </cfRule>
  </conditionalFormatting>
  <conditionalFormatting sqref="V36:AA36">
    <cfRule type="expression" dxfId="46" priority="175" stopIfTrue="1">
      <formula>$O$25&lt;2</formula>
    </cfRule>
  </conditionalFormatting>
  <conditionalFormatting sqref="V37:AA37">
    <cfRule type="expression" dxfId="45" priority="178" stopIfTrue="1">
      <formula>$O$25&lt;3</formula>
    </cfRule>
  </conditionalFormatting>
  <conditionalFormatting sqref="V38:AA38">
    <cfRule type="expression" dxfId="44" priority="181" stopIfTrue="1">
      <formula>$O$25&lt;4</formula>
    </cfRule>
  </conditionalFormatting>
  <conditionalFormatting sqref="V39:AA39">
    <cfRule type="expression" dxfId="43" priority="184" stopIfTrue="1">
      <formula>$O$25&lt;5</formula>
    </cfRule>
  </conditionalFormatting>
  <conditionalFormatting sqref="V40:AA40">
    <cfRule type="expression" dxfId="42" priority="187" stopIfTrue="1">
      <formula>$O$25&lt;6</formula>
    </cfRule>
  </conditionalFormatting>
  <conditionalFormatting sqref="V41:AA41">
    <cfRule type="expression" dxfId="41" priority="190" stopIfTrue="1">
      <formula>$O$25&lt;7</formula>
    </cfRule>
  </conditionalFormatting>
  <conditionalFormatting sqref="V42:AA42">
    <cfRule type="expression" dxfId="40" priority="193" stopIfTrue="1">
      <formula>$O$26&lt;8</formula>
    </cfRule>
  </conditionalFormatting>
  <conditionalFormatting sqref="V44:AA44">
    <cfRule type="expression" dxfId="39" priority="196" stopIfTrue="1">
      <formula>$O$26&lt;10</formula>
    </cfRule>
  </conditionalFormatting>
  <conditionalFormatting sqref="V45:AA45">
    <cfRule type="expression" dxfId="38" priority="199" stopIfTrue="1">
      <formula>$O$26&lt;11</formula>
    </cfRule>
  </conditionalFormatting>
  <conditionalFormatting sqref="V46:AA46">
    <cfRule type="expression" dxfId="37" priority="202" stopIfTrue="1">
      <formula>$O$26&lt;12</formula>
    </cfRule>
  </conditionalFormatting>
  <conditionalFormatting sqref="V47:AA47">
    <cfRule type="expression" dxfId="36" priority="205" stopIfTrue="1">
      <formula>$O$26&lt;13</formula>
    </cfRule>
  </conditionalFormatting>
  <conditionalFormatting sqref="V48:AA48">
    <cfRule type="expression" dxfId="35" priority="208" stopIfTrue="1">
      <formula>$O$26&lt;14</formula>
    </cfRule>
  </conditionalFormatting>
  <conditionalFormatting sqref="Z21">
    <cfRule type="expression" dxfId="34" priority="209" stopIfTrue="1">
      <formula>$Z$21=""</formula>
    </cfRule>
    <cfRule type="expression" dxfId="33" priority="210" stopIfTrue="1">
      <formula>$Z$21="*"</formula>
    </cfRule>
  </conditionalFormatting>
  <conditionalFormatting sqref="AA21">
    <cfRule type="expression" dxfId="32" priority="211" stopIfTrue="1">
      <formula>$AA$21=""</formula>
    </cfRule>
    <cfRule type="expression" dxfId="31" priority="212" stopIfTrue="1">
      <formula>$AA$21="*"</formula>
    </cfRule>
  </conditionalFormatting>
  <conditionalFormatting sqref="AI21">
    <cfRule type="expression" dxfId="30" priority="213" stopIfTrue="1">
      <formula>$AI$21=""</formula>
    </cfRule>
  </conditionalFormatting>
  <conditionalFormatting sqref="R21">
    <cfRule type="expression" dxfId="29" priority="214" stopIfTrue="1">
      <formula>$R$21=""</formula>
    </cfRule>
    <cfRule type="expression" dxfId="28" priority="215" stopIfTrue="1">
      <formula>$R$21="*"</formula>
    </cfRule>
  </conditionalFormatting>
  <conditionalFormatting sqref="S21">
    <cfRule type="expression" dxfId="27" priority="216" stopIfTrue="1">
      <formula>$S$21=""</formula>
    </cfRule>
    <cfRule type="expression" dxfId="26" priority="217" stopIfTrue="1">
      <formula>$S$21="*"</formula>
    </cfRule>
  </conditionalFormatting>
  <conditionalFormatting sqref="T21">
    <cfRule type="expression" dxfId="25" priority="218" stopIfTrue="1">
      <formula>$T$21=""</formula>
    </cfRule>
    <cfRule type="expression" dxfId="24" priority="219" stopIfTrue="1">
      <formula>$T$21="*"</formula>
    </cfRule>
  </conditionalFormatting>
  <conditionalFormatting sqref="V21">
    <cfRule type="expression" dxfId="23" priority="220" stopIfTrue="1">
      <formula>$V$21="*"</formula>
    </cfRule>
    <cfRule type="expression" dxfId="22" priority="221" stopIfTrue="1">
      <formula>$V$21=""</formula>
    </cfRule>
  </conditionalFormatting>
  <conditionalFormatting sqref="W21">
    <cfRule type="expression" dxfId="21" priority="222" stopIfTrue="1">
      <formula>$W$21=""</formula>
    </cfRule>
  </conditionalFormatting>
  <conditionalFormatting sqref="X21">
    <cfRule type="expression" dxfId="20" priority="223" stopIfTrue="1">
      <formula>$X$21=""</formula>
    </cfRule>
    <cfRule type="expression" dxfId="19" priority="224" stopIfTrue="1">
      <formula>$X$21="*"</formula>
    </cfRule>
  </conditionalFormatting>
  <conditionalFormatting sqref="J21:K21">
    <cfRule type="expression" dxfId="18" priority="225" stopIfTrue="1">
      <formula>$J$21=""</formula>
    </cfRule>
  </conditionalFormatting>
  <conditionalFormatting sqref="AA54:AB54 AF54:AG54">
    <cfRule type="cellIs" dxfId="17" priority="227" stopIfTrue="1" operator="between">
      <formula>60.001</formula>
      <formula>70</formula>
    </cfRule>
    <cfRule type="cellIs" dxfId="16" priority="228" stopIfTrue="1" operator="greaterThan">
      <formula>70</formula>
    </cfRule>
  </conditionalFormatting>
  <conditionalFormatting sqref="AE21">
    <cfRule type="expression" dxfId="15" priority="237" stopIfTrue="1">
      <formula>$AE$21=""</formula>
    </cfRule>
  </conditionalFormatting>
  <conditionalFormatting sqref="AA121">
    <cfRule type="expression" dxfId="14" priority="13" stopIfTrue="1">
      <formula>$AD$122=0</formula>
    </cfRule>
  </conditionalFormatting>
  <conditionalFormatting sqref="C86:AG86">
    <cfRule type="expression" dxfId="13" priority="12" stopIfTrue="1">
      <formula>$N$2=$B$15</formula>
    </cfRule>
    <cfRule type="expression" dxfId="12" priority="2241" stopIfTrue="1">
      <formula>$N$2=$B$14</formula>
    </cfRule>
    <cfRule type="expression" dxfId="11" priority="2242" stopIfTrue="1">
      <formula>$W$81=0</formula>
    </cfRule>
  </conditionalFormatting>
  <conditionalFormatting sqref="C98:AG98">
    <cfRule type="expression" dxfId="10" priority="11" stopIfTrue="1">
      <formula>$N$2=$B$15</formula>
    </cfRule>
    <cfRule type="expression" dxfId="9" priority="2243" stopIfTrue="1">
      <formula>$N$2=$B$14</formula>
    </cfRule>
    <cfRule type="expression" dxfId="8" priority="2244" stopIfTrue="1">
      <formula>$AC$93=0</formula>
    </cfRule>
  </conditionalFormatting>
  <conditionalFormatting sqref="C192:AG192">
    <cfRule type="expression" dxfId="7" priority="2245" stopIfTrue="1">
      <formula>$N$2=$B$14</formula>
    </cfRule>
    <cfRule type="expression" dxfId="6" priority="2246" stopIfTrue="1">
      <formula>$N$2=$B$15</formula>
    </cfRule>
  </conditionalFormatting>
  <conditionalFormatting sqref="T111:AG111">
    <cfRule type="expression" dxfId="5" priority="10" stopIfTrue="1">
      <formula>$N$2=$B$15</formula>
    </cfRule>
  </conditionalFormatting>
  <conditionalFormatting sqref="C113:R113">
    <cfRule type="expression" dxfId="4" priority="9" stopIfTrue="1">
      <formula>$N$2=$B$15</formula>
    </cfRule>
  </conditionalFormatting>
  <conditionalFormatting sqref="C192:V192">
    <cfRule type="expression" dxfId="3" priority="7" stopIfTrue="1">
      <formula>$N$2=$B$16</formula>
    </cfRule>
  </conditionalFormatting>
  <conditionalFormatting sqref="W192:AG192">
    <cfRule type="expression" dxfId="2" priority="3" stopIfTrue="1">
      <formula>$N$2=$B$16</formula>
    </cfRule>
  </conditionalFormatting>
  <conditionalFormatting sqref="C203:AG203">
    <cfRule type="expression" dxfId="1" priority="1" stopIfTrue="1">
      <formula>$AF$197="Нет"</formula>
    </cfRule>
    <cfRule type="expression" dxfId="0" priority="2" stopIfTrue="1">
      <formula>$AF$197=""</formula>
    </cfRule>
  </conditionalFormatting>
  <dataValidations xWindow="833" yWindow="297" count="35">
    <dataValidation type="list" allowBlank="1" showInputMessage="1" showErrorMessage="1" sqref="C86:AG86">
      <formula1>A80:A85</formula1>
    </dataValidation>
    <dataValidation type="list" allowBlank="1" showInputMessage="1" showErrorMessage="1" sqref="O130">
      <formula1>$A$131:$A$133</formula1>
    </dataValidation>
    <dataValidation type="list" allowBlank="1" showInputMessage="1" showErrorMessage="1" sqref="W135:AG135">
      <formula1>$A$136:$A$140</formula1>
    </dataValidation>
    <dataValidation type="list" allowBlank="1" showInputMessage="1" showErrorMessage="1" sqref="AF150:AG150">
      <formula1>$A$151:$A$152</formula1>
    </dataValidation>
    <dataValidation type="list" allowBlank="1" showInputMessage="1" showErrorMessage="1" sqref="Q163:AG163">
      <formula1>$A$164:$A$169</formula1>
    </dataValidation>
    <dataValidation type="list" allowBlank="1" showInputMessage="1" showErrorMessage="1" sqref="Q171:AG171">
      <formula1>$Q$164:$Q$168</formula1>
    </dataValidation>
    <dataValidation type="list" allowBlank="1" showInputMessage="1" showErrorMessage="1" sqref="Q173:AG173">
      <formula1>$A$174:$A$178</formula1>
    </dataValidation>
    <dataValidation type="list" allowBlank="1" showInputMessage="1" showErrorMessage="1" sqref="Q186:AG186">
      <formula1>$A$187:$A$190</formula1>
    </dataValidation>
    <dataValidation type="list" allowBlank="1" showInputMessage="1" showErrorMessage="1" sqref="AF197:AG197 AF206:AG206 AF201:AG201">
      <formula1>$P$193:$P$194</formula1>
    </dataValidation>
    <dataValidation type="list" allowBlank="1" showInputMessage="1" showErrorMessage="1" sqref="C98:AG98">
      <formula1>$A$88:$A$94</formula1>
    </dataValidation>
    <dataValidation type="list" allowBlank="1" showInputMessage="1" showErrorMessage="1" sqref="C102:AG102">
      <formula1>$A$103:$A$105</formula1>
    </dataValidation>
    <dataValidation type="list" allowBlank="1" showInputMessage="1" showErrorMessage="1" sqref="T107">
      <formula1>$A$108:$A$109</formula1>
    </dataValidation>
    <dataValidation type="list" allowBlank="1" showInputMessage="1" showErrorMessage="1" sqref="T111:AG112">
      <formula1>$A$114:$A$117</formula1>
    </dataValidation>
    <dataValidation type="decimal" allowBlank="1" showInputMessage="1" showErrorMessage="1" errorTitle="Неверное значение" error="Проверьте вводимую информацию." sqref="AC204:AD204 AF204:AG204">
      <formula1>0</formula1>
      <formula2>10</formula2>
    </dataValidation>
    <dataValidation type="list" allowBlank="1" showInputMessage="1" showErrorMessage="1" errorTitle="Неверное значение" error="Сделайте выбор из предлагаемого списка!" sqref="W192">
      <formula1>$A$193:$A$195</formula1>
    </dataValidation>
    <dataValidation type="list" allowBlank="1" showInputMessage="1" showErrorMessage="1" sqref="AF74:AG74 AF72:AG72">
      <formula1>$Y$24:$Z$24</formula1>
    </dataValidation>
    <dataValidation type="decimal" allowBlank="1" showInputMessage="1" showErrorMessage="1" errorTitle="Неверное значение" error="Проверьте правильность вводимой информации." sqref="K76:L76">
      <formula1>0.1</formula1>
      <formula2>10</formula2>
    </dataValidation>
    <dataValidation type="decimal" allowBlank="1" showInputMessage="1" showErrorMessage="1" errorTitle="Неверное значение" error="Проверьте правильность вводимой информации!" sqref="R76:S76">
      <formula1>0</formula1>
      <formula2>999</formula2>
    </dataValidation>
    <dataValidation type="decimal" allowBlank="1" showInputMessage="1" showErrorMessage="1" errorTitle="Неверное значение" error="Проверьте правильность вводимой информации!" sqref="AE71:AF71">
      <formula1>0.01</formula1>
      <formula2>21</formula2>
    </dataValidation>
    <dataValidation type="decimal" allowBlank="1" showInputMessage="1" showErrorMessage="1" errorTitle="Неверное значение" error="Проверьте единицы измерения._x000a_Введите фактическое значение в сСт." sqref="AF61:AG61">
      <formula1>0</formula1>
      <formula2>600</formula2>
    </dataValidation>
    <dataValidation type="decimal" allowBlank="1" showInputMessage="1" showErrorMessage="1" errorTitle="Неверное значение" error="Проверьте единицы измерения_x000a_Введите фактическое рабочее давление в МПа" sqref="AF57:AG57 AF55:AG55 AF53:AG53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._x000a_Введите фактическое рабочее давление в МПа." sqref="AA57:AB57 AA55:AB55 AA53:AB53">
      <formula1>0</formula1>
      <formula2>10</formula2>
    </dataValidation>
    <dataValidation type="list" allowBlank="1" showInputMessage="1" showErrorMessage="1" sqref="T23:AG23">
      <formula1>$A$24:$A$28</formula1>
    </dataValidation>
    <dataValidation type="list" allowBlank="1" showInputMessage="1" showErrorMessage="1" errorTitle="Неверное значение." error="К одной установке &quot;ОЗНА-Массомер&quot; можно подключить не более 14 скважин._x000a_Пожалуйста выберите значение из предлагаемого списка." sqref="O29:P29">
      <formula1>$H$24:$U$24</formula1>
    </dataValidation>
    <dataValidation type="decimal" allowBlank="1" showInputMessage="1" showErrorMessage="1" errorTitle="Неверное значение" error="Проверьте вводимые значения._x000a_Обводнённость не может находится вне пределов диапазона 0...100 %._x000a_Проверьте в каких единицах Вы пытаетесь вводить значения." sqref="AB35:AG48">
      <formula1>0</formula1>
      <formula2>100</formula2>
    </dataValidation>
    <dataValidation type="decimal" operator="greaterThanOrEqual" allowBlank="1" showInputMessage="1" showErrorMessage="1" errorTitle="Неверное значение" error="Проверьте вводимые значения." sqref="J35:AA48">
      <formula1>0</formula1>
    </dataValidation>
    <dataValidation type="decimal" operator="greaterThanOrEqual" allowBlank="1" showInputMessage="1" showErrorMessage="1" errorTitle="Неверное значение" error="Проверьте единицы измерения._x000a_Температура не должна быть отрицательной." sqref="AF54:AG54 AA54:AB54">
      <formula1>0</formula1>
    </dataValidation>
    <dataValidation allowBlank="1" showInputMessage="1" showErrorMessage="1" errorTitle="Неверное значение" error="Проверьте правильность вводимой информации!" sqref="AA62:AB62 AF62:AG62"/>
    <dataValidation type="list" allowBlank="1" showInputMessage="1" showErrorMessage="1" errorTitle="Неверное значение." error="Выберите значение из предлагаемого списка!" sqref="N2">
      <formula1>$B$13:$B$16</formula1>
    </dataValidation>
    <dataValidation type="list" allowBlank="1" showInputMessage="1" showErrorMessage="1" errorTitle="Неверное значение." error="Выберите значение из выпадающего списка." promptTitle="Выбор типа установки." prompt="Из выпадающего списка выберите тип измерительной установки." sqref="AB3:AC3 AE3:AI3">
      <formula1>$B$13:$B$16</formula1>
    </dataValidation>
    <dataValidation type="list" allowBlank="1" showInputMessage="1" showErrorMessage="1" sqref="AA121:AG121">
      <formula1>$A$122:$A$129</formula1>
    </dataValidation>
    <dataValidation type="decimal" operator="greaterThan" allowBlank="1" showInputMessage="1" showErrorMessage="1" sqref="AF12:AH16">
      <formula1>0</formula1>
    </dataValidation>
    <dataValidation type="list" allowBlank="1" showInputMessage="1" showErrorMessage="1" sqref="AB144:AG144">
      <formula1>$A$145:$A$148</formula1>
    </dataValidation>
    <dataValidation type="list" allowBlank="1" showInputMessage="1" showErrorMessage="1" sqref="K154:AG155">
      <formula1>$A$156:$A$159</formula1>
    </dataValidation>
    <dataValidation type="list" allowBlank="1" showInputMessage="1" showErrorMessage="1" sqref="Q180:AG180">
      <formula1>$A$181:$A$184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3"/>
  <sheetViews>
    <sheetView view="pageBreakPreview" zoomScale="120" zoomScaleNormal="100" workbookViewId="0">
      <selection activeCell="AJ214" sqref="AJ214"/>
    </sheetView>
  </sheetViews>
  <sheetFormatPr defaultRowHeight="12.75" x14ac:dyDescent="0.2"/>
  <cols>
    <col min="1" max="37" width="2.5703125" style="44" customWidth="1"/>
    <col min="38" max="16384" width="9.140625" style="44"/>
  </cols>
  <sheetData>
    <row r="1" spans="1:35" ht="18.7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17" t="s">
        <v>0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</row>
    <row r="2" spans="1:35" ht="18.75" customHeight="1" x14ac:dyDescent="0.2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18" t="s">
        <v>1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1:35" ht="18.75" customHeight="1" x14ac:dyDescent="0.2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81" t="s">
        <v>121</v>
      </c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</row>
    <row r="4" spans="1:35" ht="18.75" customHeight="1" x14ac:dyDescent="0.2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81" t="s">
        <v>2</v>
      </c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</row>
    <row r="5" spans="1:35" ht="5.25" customHeight="1" x14ac:dyDescent="0.2">
      <c r="A5" s="1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18.75" customHeight="1" x14ac:dyDescent="0.2">
      <c r="A6" s="131" t="s">
        <v>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</row>
    <row r="7" spans="1:35" ht="18.75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</row>
    <row r="8" spans="1:35" ht="6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45" customFormat="1" ht="12" customHeight="1" x14ac:dyDescent="0.2">
      <c r="A9" s="186" t="s">
        <v>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</row>
    <row r="10" spans="1:35" ht="6.7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5" customHeight="1" x14ac:dyDescent="0.2">
      <c r="A11" s="14"/>
      <c r="B11" s="125" t="s">
        <v>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14"/>
    </row>
    <row r="12" spans="1:35" ht="15" customHeight="1" x14ac:dyDescent="0.2">
      <c r="A12" s="14"/>
      <c r="B12" s="126" t="s">
        <v>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  <c r="P12" s="189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1"/>
      <c r="AI12" s="14"/>
    </row>
    <row r="13" spans="1:35" ht="15" customHeight="1" x14ac:dyDescent="0.2">
      <c r="A13" s="14"/>
      <c r="B13" s="126" t="s">
        <v>7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8"/>
      <c r="P13" s="189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1"/>
      <c r="AI13" s="14"/>
    </row>
    <row r="14" spans="1:35" ht="15" customHeight="1" x14ac:dyDescent="0.2">
      <c r="A14" s="14"/>
      <c r="B14" s="126" t="s">
        <v>8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8"/>
      <c r="P14" s="189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1"/>
      <c r="AI14" s="14"/>
    </row>
    <row r="15" spans="1:35" ht="15" customHeight="1" x14ac:dyDescent="0.2">
      <c r="A15" s="14"/>
      <c r="B15" s="126" t="s">
        <v>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8"/>
      <c r="P15" s="189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1"/>
      <c r="AI15" s="14"/>
    </row>
    <row r="16" spans="1:35" ht="15" customHeight="1" x14ac:dyDescent="0.2">
      <c r="A16" s="14"/>
      <c r="B16" s="126" t="s">
        <v>10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8"/>
      <c r="P16" s="189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1"/>
      <c r="AI16" s="14"/>
    </row>
    <row r="17" spans="1:35" ht="3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5" customHeight="1" x14ac:dyDescent="0.2">
      <c r="A18" s="14"/>
      <c r="B18" s="148" t="s">
        <v>210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50"/>
      <c r="AF18" s="235"/>
      <c r="AG18" s="236"/>
      <c r="AH18" s="237"/>
      <c r="AI18" s="14"/>
    </row>
    <row r="19" spans="1:35" ht="3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46" customFormat="1" ht="13.5" customHeight="1" x14ac:dyDescent="0.2">
      <c r="A20" s="7" t="s">
        <v>14</v>
      </c>
      <c r="B20" s="7"/>
      <c r="C20" s="118" t="s">
        <v>22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7"/>
      <c r="AI20" s="7"/>
    </row>
    <row r="21" spans="1:35" s="46" customFormat="1" ht="13.5" customHeight="1" x14ac:dyDescent="0.2">
      <c r="A21" s="7"/>
      <c r="B21" s="7"/>
      <c r="C21" s="66" t="s">
        <v>23</v>
      </c>
      <c r="D21" s="66"/>
      <c r="E21" s="66" t="s">
        <v>24</v>
      </c>
      <c r="F21" s="66"/>
      <c r="G21" s="66"/>
      <c r="H21" s="66"/>
      <c r="I21" s="66"/>
      <c r="J21" s="75" t="s">
        <v>125</v>
      </c>
      <c r="K21" s="76"/>
      <c r="L21" s="76"/>
      <c r="M21" s="76"/>
      <c r="N21" s="76"/>
      <c r="O21" s="77"/>
      <c r="P21" s="75" t="s">
        <v>124</v>
      </c>
      <c r="Q21" s="76"/>
      <c r="R21" s="76"/>
      <c r="S21" s="76"/>
      <c r="T21" s="76"/>
      <c r="U21" s="77"/>
      <c r="V21" s="162" t="s">
        <v>123</v>
      </c>
      <c r="W21" s="163"/>
      <c r="X21" s="163"/>
      <c r="Y21" s="163"/>
      <c r="Z21" s="163"/>
      <c r="AA21" s="164"/>
      <c r="AB21" s="162" t="s">
        <v>25</v>
      </c>
      <c r="AC21" s="163"/>
      <c r="AD21" s="163"/>
      <c r="AE21" s="163"/>
      <c r="AF21" s="163"/>
      <c r="AG21" s="164"/>
      <c r="AH21" s="7"/>
      <c r="AI21" s="7"/>
    </row>
    <row r="22" spans="1:35" s="46" customFormat="1" ht="24.75" customHeight="1" x14ac:dyDescent="0.2">
      <c r="A22" s="7"/>
      <c r="B22" s="7"/>
      <c r="C22" s="66"/>
      <c r="D22" s="66"/>
      <c r="E22" s="66"/>
      <c r="F22" s="66"/>
      <c r="G22" s="66"/>
      <c r="H22" s="66"/>
      <c r="I22" s="66"/>
      <c r="J22" s="78"/>
      <c r="K22" s="79"/>
      <c r="L22" s="79"/>
      <c r="M22" s="79"/>
      <c r="N22" s="79"/>
      <c r="O22" s="80"/>
      <c r="P22" s="78"/>
      <c r="Q22" s="79"/>
      <c r="R22" s="79"/>
      <c r="S22" s="79"/>
      <c r="T22" s="79"/>
      <c r="U22" s="80"/>
      <c r="V22" s="165"/>
      <c r="W22" s="166"/>
      <c r="X22" s="166"/>
      <c r="Y22" s="166"/>
      <c r="Z22" s="166"/>
      <c r="AA22" s="167"/>
      <c r="AB22" s="165"/>
      <c r="AC22" s="166"/>
      <c r="AD22" s="166"/>
      <c r="AE22" s="166"/>
      <c r="AF22" s="166"/>
      <c r="AG22" s="167"/>
      <c r="AH22" s="7"/>
      <c r="AI22" s="7"/>
    </row>
    <row r="23" spans="1:35" s="46" customFormat="1" ht="13.5" customHeight="1" x14ac:dyDescent="0.2">
      <c r="A23" s="7"/>
      <c r="B23" s="7"/>
      <c r="C23" s="66"/>
      <c r="D23" s="66"/>
      <c r="E23" s="66"/>
      <c r="F23" s="66"/>
      <c r="G23" s="66"/>
      <c r="H23" s="66"/>
      <c r="I23" s="66"/>
      <c r="J23" s="66" t="s">
        <v>26</v>
      </c>
      <c r="K23" s="66"/>
      <c r="L23" s="66"/>
      <c r="M23" s="66" t="s">
        <v>27</v>
      </c>
      <c r="N23" s="66"/>
      <c r="O23" s="66"/>
      <c r="P23" s="66" t="s">
        <v>26</v>
      </c>
      <c r="Q23" s="66"/>
      <c r="R23" s="66"/>
      <c r="S23" s="66" t="s">
        <v>27</v>
      </c>
      <c r="T23" s="66"/>
      <c r="U23" s="66"/>
      <c r="V23" s="66" t="s">
        <v>26</v>
      </c>
      <c r="W23" s="66"/>
      <c r="X23" s="66"/>
      <c r="Y23" s="66" t="s">
        <v>27</v>
      </c>
      <c r="Z23" s="66"/>
      <c r="AA23" s="66"/>
      <c r="AB23" s="66" t="s">
        <v>26</v>
      </c>
      <c r="AC23" s="66"/>
      <c r="AD23" s="66"/>
      <c r="AE23" s="66" t="s">
        <v>27</v>
      </c>
      <c r="AF23" s="66"/>
      <c r="AG23" s="66"/>
      <c r="AH23" s="7"/>
      <c r="AI23" s="7"/>
    </row>
    <row r="24" spans="1:35" s="47" customFormat="1" ht="12" customHeight="1" x14ac:dyDescent="0.2">
      <c r="A24" s="31"/>
      <c r="B24" s="31"/>
      <c r="C24" s="71">
        <v>1</v>
      </c>
      <c r="D24" s="71"/>
      <c r="E24" s="224"/>
      <c r="F24" s="224"/>
      <c r="G24" s="224"/>
      <c r="H24" s="224"/>
      <c r="I24" s="224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31"/>
      <c r="AI24" s="31"/>
    </row>
    <row r="25" spans="1:35" s="47" customFormat="1" ht="12" customHeight="1" x14ac:dyDescent="0.2">
      <c r="A25" s="31"/>
      <c r="B25" s="31"/>
      <c r="C25" s="71">
        <v>2</v>
      </c>
      <c r="D25" s="71"/>
      <c r="E25" s="228"/>
      <c r="F25" s="229"/>
      <c r="G25" s="229"/>
      <c r="H25" s="229"/>
      <c r="I25" s="230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225"/>
      <c r="AC25" s="226"/>
      <c r="AD25" s="227"/>
      <c r="AE25" s="225"/>
      <c r="AF25" s="226"/>
      <c r="AG25" s="227"/>
      <c r="AH25" s="31"/>
      <c r="AI25" s="31"/>
    </row>
    <row r="26" spans="1:35" s="47" customFormat="1" ht="12" customHeight="1" x14ac:dyDescent="0.2">
      <c r="A26" s="31"/>
      <c r="B26" s="31"/>
      <c r="C26" s="71">
        <v>3</v>
      </c>
      <c r="D26" s="71"/>
      <c r="E26" s="228"/>
      <c r="F26" s="229"/>
      <c r="G26" s="229"/>
      <c r="H26" s="229"/>
      <c r="I26" s="230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225"/>
      <c r="AC26" s="226"/>
      <c r="AD26" s="227"/>
      <c r="AE26" s="225"/>
      <c r="AF26" s="226"/>
      <c r="AG26" s="227"/>
      <c r="AH26" s="31"/>
      <c r="AI26" s="31"/>
    </row>
    <row r="27" spans="1:35" s="47" customFormat="1" ht="12" customHeight="1" x14ac:dyDescent="0.2">
      <c r="A27" s="31"/>
      <c r="B27" s="31"/>
      <c r="C27" s="71">
        <v>4</v>
      </c>
      <c r="D27" s="71"/>
      <c r="E27" s="228"/>
      <c r="F27" s="229"/>
      <c r="G27" s="229"/>
      <c r="H27" s="229"/>
      <c r="I27" s="230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225"/>
      <c r="AC27" s="226"/>
      <c r="AD27" s="227"/>
      <c r="AE27" s="225"/>
      <c r="AF27" s="226"/>
      <c r="AG27" s="227"/>
      <c r="AH27" s="31"/>
      <c r="AI27" s="31"/>
    </row>
    <row r="28" spans="1:35" s="47" customFormat="1" ht="12" customHeight="1" x14ac:dyDescent="0.2">
      <c r="A28" s="31"/>
      <c r="B28" s="31"/>
      <c r="C28" s="71">
        <v>5</v>
      </c>
      <c r="D28" s="71"/>
      <c r="E28" s="228"/>
      <c r="F28" s="229"/>
      <c r="G28" s="229"/>
      <c r="H28" s="229"/>
      <c r="I28" s="230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225"/>
      <c r="AC28" s="226"/>
      <c r="AD28" s="227"/>
      <c r="AE28" s="225"/>
      <c r="AF28" s="226"/>
      <c r="AG28" s="227"/>
      <c r="AH28" s="31"/>
      <c r="AI28" s="31"/>
    </row>
    <row r="29" spans="1:35" s="47" customFormat="1" ht="12" customHeight="1" x14ac:dyDescent="0.2">
      <c r="A29" s="31"/>
      <c r="B29" s="31"/>
      <c r="C29" s="71">
        <v>6</v>
      </c>
      <c r="D29" s="71"/>
      <c r="E29" s="228"/>
      <c r="F29" s="229"/>
      <c r="G29" s="229"/>
      <c r="H29" s="229"/>
      <c r="I29" s="230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225"/>
      <c r="AC29" s="226"/>
      <c r="AD29" s="227"/>
      <c r="AE29" s="225"/>
      <c r="AF29" s="226"/>
      <c r="AG29" s="227"/>
      <c r="AH29" s="31"/>
      <c r="AI29" s="31"/>
    </row>
    <row r="30" spans="1:35" s="47" customFormat="1" ht="12" customHeight="1" x14ac:dyDescent="0.2">
      <c r="A30" s="31"/>
      <c r="B30" s="31"/>
      <c r="C30" s="71">
        <v>7</v>
      </c>
      <c r="D30" s="71"/>
      <c r="E30" s="228"/>
      <c r="F30" s="229"/>
      <c r="G30" s="229"/>
      <c r="H30" s="229"/>
      <c r="I30" s="230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225"/>
      <c r="AC30" s="226"/>
      <c r="AD30" s="227"/>
      <c r="AE30" s="225"/>
      <c r="AF30" s="226"/>
      <c r="AG30" s="227"/>
      <c r="AH30" s="31"/>
      <c r="AI30" s="31"/>
    </row>
    <row r="31" spans="1:35" s="47" customFormat="1" ht="12" customHeight="1" x14ac:dyDescent="0.2">
      <c r="A31" s="31"/>
      <c r="B31" s="31"/>
      <c r="C31" s="71">
        <v>8</v>
      </c>
      <c r="D31" s="71"/>
      <c r="E31" s="228"/>
      <c r="F31" s="229"/>
      <c r="G31" s="229"/>
      <c r="H31" s="229"/>
      <c r="I31" s="230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225"/>
      <c r="AC31" s="226"/>
      <c r="AD31" s="227"/>
      <c r="AE31" s="225"/>
      <c r="AF31" s="226"/>
      <c r="AG31" s="227"/>
      <c r="AH31" s="31"/>
      <c r="AI31" s="31"/>
    </row>
    <row r="32" spans="1:35" s="47" customFormat="1" ht="12" customHeight="1" x14ac:dyDescent="0.2">
      <c r="A32" s="31"/>
      <c r="B32" s="31"/>
      <c r="C32" s="71">
        <v>9</v>
      </c>
      <c r="D32" s="71"/>
      <c r="E32" s="228"/>
      <c r="F32" s="229"/>
      <c r="G32" s="229"/>
      <c r="H32" s="229"/>
      <c r="I32" s="230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225"/>
      <c r="AC32" s="226"/>
      <c r="AD32" s="227"/>
      <c r="AE32" s="225"/>
      <c r="AF32" s="226"/>
      <c r="AG32" s="227"/>
      <c r="AH32" s="31"/>
      <c r="AI32" s="31"/>
    </row>
    <row r="33" spans="1:35" s="47" customFormat="1" ht="12" customHeight="1" x14ac:dyDescent="0.2">
      <c r="A33" s="31"/>
      <c r="B33" s="31"/>
      <c r="C33" s="71">
        <v>10</v>
      </c>
      <c r="D33" s="71"/>
      <c r="E33" s="228"/>
      <c r="F33" s="229"/>
      <c r="G33" s="229"/>
      <c r="H33" s="229"/>
      <c r="I33" s="230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225"/>
      <c r="AC33" s="226"/>
      <c r="AD33" s="227"/>
      <c r="AE33" s="225"/>
      <c r="AF33" s="226"/>
      <c r="AG33" s="227"/>
      <c r="AH33" s="31"/>
      <c r="AI33" s="31"/>
    </row>
    <row r="34" spans="1:35" s="47" customFormat="1" ht="12" customHeight="1" x14ac:dyDescent="0.2">
      <c r="A34" s="31"/>
      <c r="B34" s="31"/>
      <c r="C34" s="71">
        <v>11</v>
      </c>
      <c r="D34" s="71"/>
      <c r="E34" s="228"/>
      <c r="F34" s="229"/>
      <c r="G34" s="229"/>
      <c r="H34" s="229"/>
      <c r="I34" s="230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225"/>
      <c r="AC34" s="226"/>
      <c r="AD34" s="227"/>
      <c r="AE34" s="225"/>
      <c r="AF34" s="226"/>
      <c r="AG34" s="227"/>
      <c r="AH34" s="31"/>
      <c r="AI34" s="31"/>
    </row>
    <row r="35" spans="1:35" s="47" customFormat="1" ht="12" customHeight="1" x14ac:dyDescent="0.2">
      <c r="A35" s="31"/>
      <c r="B35" s="31"/>
      <c r="C35" s="71">
        <v>12</v>
      </c>
      <c r="D35" s="71"/>
      <c r="E35" s="228"/>
      <c r="F35" s="229"/>
      <c r="G35" s="229"/>
      <c r="H35" s="229"/>
      <c r="I35" s="230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225"/>
      <c r="AC35" s="226"/>
      <c r="AD35" s="227"/>
      <c r="AE35" s="225"/>
      <c r="AF35" s="226"/>
      <c r="AG35" s="227"/>
      <c r="AH35" s="31"/>
      <c r="AI35" s="31"/>
    </row>
    <row r="36" spans="1:35" s="47" customFormat="1" ht="12" customHeight="1" x14ac:dyDescent="0.2">
      <c r="A36" s="31"/>
      <c r="B36" s="31"/>
      <c r="C36" s="71">
        <v>13</v>
      </c>
      <c r="D36" s="71"/>
      <c r="E36" s="228"/>
      <c r="F36" s="229"/>
      <c r="G36" s="229"/>
      <c r="H36" s="229"/>
      <c r="I36" s="230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225"/>
      <c r="AC36" s="226"/>
      <c r="AD36" s="227"/>
      <c r="AE36" s="225"/>
      <c r="AF36" s="226"/>
      <c r="AG36" s="227"/>
      <c r="AH36" s="31"/>
      <c r="AI36" s="31"/>
    </row>
    <row r="37" spans="1:35" s="47" customFormat="1" ht="12" customHeight="1" x14ac:dyDescent="0.2">
      <c r="A37" s="31"/>
      <c r="B37" s="31"/>
      <c r="C37" s="71">
        <v>14</v>
      </c>
      <c r="D37" s="71"/>
      <c r="E37" s="228"/>
      <c r="F37" s="229"/>
      <c r="G37" s="229"/>
      <c r="H37" s="229"/>
      <c r="I37" s="230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225"/>
      <c r="AC37" s="226"/>
      <c r="AD37" s="227"/>
      <c r="AE37" s="225"/>
      <c r="AF37" s="226"/>
      <c r="AG37" s="227"/>
      <c r="AH37" s="31"/>
      <c r="AI37" s="31"/>
    </row>
    <row r="38" spans="1:35" s="46" customFormat="1" ht="3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s="46" customFormat="1" ht="11.25" customHeight="1" x14ac:dyDescent="0.2">
      <c r="A39" s="7" t="s">
        <v>21</v>
      </c>
      <c r="B39" s="7"/>
      <c r="C39" s="118" t="s">
        <v>29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5"/>
      <c r="Q39" s="15"/>
      <c r="R39" s="7"/>
      <c r="S39" s="70" t="s">
        <v>35</v>
      </c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232"/>
      <c r="AG39" s="233"/>
      <c r="AH39" s="7"/>
      <c r="AI39" s="7"/>
    </row>
    <row r="40" spans="1:35" s="46" customFormat="1" ht="3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s="46" customFormat="1" ht="11.25" customHeight="1" x14ac:dyDescent="0.2">
      <c r="A41" s="7"/>
      <c r="B41" s="7"/>
      <c r="C41" s="67" t="s">
        <v>30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70" t="s">
        <v>31</v>
      </c>
      <c r="Z41" s="70"/>
      <c r="AA41" s="231"/>
      <c r="AB41" s="231"/>
      <c r="AC41" s="7"/>
      <c r="AD41" s="70" t="s">
        <v>32</v>
      </c>
      <c r="AE41" s="70"/>
      <c r="AF41" s="231"/>
      <c r="AG41" s="231"/>
      <c r="AH41" s="7"/>
      <c r="AI41" s="7"/>
    </row>
    <row r="42" spans="1:35" s="46" customFormat="1" ht="3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69"/>
      <c r="Z42" s="69"/>
      <c r="AA42" s="117"/>
      <c r="AB42" s="117"/>
      <c r="AC42" s="18"/>
      <c r="AD42" s="69"/>
      <c r="AE42" s="69"/>
      <c r="AF42" s="117"/>
      <c r="AG42" s="117"/>
      <c r="AH42" s="7"/>
      <c r="AI42" s="7"/>
    </row>
    <row r="43" spans="1:35" s="46" customFormat="1" ht="11.25" customHeight="1" x14ac:dyDescent="0.2">
      <c r="A43" s="7"/>
      <c r="B43" s="7"/>
      <c r="C43" s="67" t="s">
        <v>33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30"/>
      <c r="P43" s="30"/>
      <c r="Q43" s="30"/>
      <c r="R43" s="7"/>
      <c r="S43" s="7"/>
      <c r="T43" s="7"/>
      <c r="U43" s="7"/>
      <c r="V43" s="7"/>
      <c r="W43" s="7"/>
      <c r="X43" s="7"/>
      <c r="Y43" s="70" t="s">
        <v>31</v>
      </c>
      <c r="Z43" s="70"/>
      <c r="AA43" s="187"/>
      <c r="AB43" s="187"/>
      <c r="AC43" s="7"/>
      <c r="AD43" s="70" t="s">
        <v>32</v>
      </c>
      <c r="AE43" s="70"/>
      <c r="AF43" s="187"/>
      <c r="AG43" s="187"/>
      <c r="AH43" s="7"/>
      <c r="AI43" s="7"/>
    </row>
    <row r="44" spans="1:35" s="46" customFormat="1" ht="3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69"/>
      <c r="Z44" s="69"/>
      <c r="AA44" s="117"/>
      <c r="AB44" s="117"/>
      <c r="AC44" s="18"/>
      <c r="AD44" s="69"/>
      <c r="AE44" s="69"/>
      <c r="AF44" s="117"/>
      <c r="AG44" s="117"/>
      <c r="AH44" s="7"/>
      <c r="AI44" s="7"/>
    </row>
    <row r="45" spans="1:35" s="46" customFormat="1" ht="11.25" customHeight="1" x14ac:dyDescent="0.2">
      <c r="A45" s="7"/>
      <c r="B45" s="7"/>
      <c r="C45" s="67" t="s">
        <v>126</v>
      </c>
      <c r="D45" s="67"/>
      <c r="E45" s="67"/>
      <c r="F45" s="67"/>
      <c r="G45" s="67"/>
      <c r="H45" s="67"/>
      <c r="I45" s="67"/>
      <c r="J45" s="67"/>
      <c r="K45" s="68"/>
      <c r="L45" s="30"/>
      <c r="M45" s="30"/>
      <c r="N45" s="30"/>
      <c r="O45" s="30"/>
      <c r="P45" s="7"/>
      <c r="Q45" s="7"/>
      <c r="R45" s="7"/>
      <c r="S45" s="7"/>
      <c r="T45" s="7"/>
      <c r="U45" s="7"/>
      <c r="V45" s="7"/>
      <c r="W45" s="7"/>
      <c r="X45" s="7"/>
      <c r="Y45" s="70" t="s">
        <v>31</v>
      </c>
      <c r="Z45" s="70"/>
      <c r="AA45" s="187"/>
      <c r="AB45" s="187"/>
      <c r="AC45" s="7"/>
      <c r="AD45" s="70" t="s">
        <v>32</v>
      </c>
      <c r="AE45" s="70"/>
      <c r="AF45" s="187"/>
      <c r="AG45" s="187"/>
      <c r="AH45" s="7"/>
      <c r="AI45" s="7"/>
    </row>
    <row r="46" spans="1:35" s="46" customFormat="1" ht="3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69"/>
      <c r="Z46" s="69"/>
      <c r="AA46" s="175"/>
      <c r="AB46" s="175"/>
      <c r="AC46" s="18"/>
      <c r="AD46" s="69"/>
      <c r="AE46" s="69"/>
      <c r="AF46" s="175"/>
      <c r="AG46" s="175"/>
      <c r="AH46" s="7"/>
      <c r="AI46" s="7"/>
    </row>
    <row r="47" spans="1:35" s="46" customFormat="1" ht="11.25" customHeight="1" x14ac:dyDescent="0.2">
      <c r="A47" s="7"/>
      <c r="B47" s="7"/>
      <c r="C47" s="67" t="s">
        <v>127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18"/>
      <c r="Q47" s="7"/>
      <c r="R47" s="7"/>
      <c r="S47" s="30"/>
      <c r="T47" s="30"/>
      <c r="U47" s="30"/>
      <c r="V47" s="30"/>
      <c r="W47" s="7"/>
      <c r="X47" s="7"/>
      <c r="Y47" s="70" t="s">
        <v>31</v>
      </c>
      <c r="Z47" s="70"/>
      <c r="AA47" s="187"/>
      <c r="AB47" s="187"/>
      <c r="AC47" s="7"/>
      <c r="AD47" s="70" t="s">
        <v>32</v>
      </c>
      <c r="AE47" s="70"/>
      <c r="AF47" s="187"/>
      <c r="AG47" s="187"/>
      <c r="AH47" s="7"/>
      <c r="AI47" s="7"/>
    </row>
    <row r="48" spans="1:35" s="46" customFormat="1" ht="3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31"/>
      <c r="AB48" s="31"/>
      <c r="AC48" s="7"/>
      <c r="AD48" s="7"/>
      <c r="AE48" s="7"/>
      <c r="AF48" s="31"/>
      <c r="AG48" s="31"/>
      <c r="AH48" s="7"/>
      <c r="AI48" s="7"/>
    </row>
    <row r="49" spans="1:35" s="46" customFormat="1" ht="12" customHeight="1" x14ac:dyDescent="0.2">
      <c r="A49" s="7"/>
      <c r="B49" s="7"/>
      <c r="C49" s="67" t="s">
        <v>37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7"/>
      <c r="S49" s="7"/>
      <c r="T49" s="7"/>
      <c r="U49" s="7"/>
      <c r="V49" s="7"/>
      <c r="W49" s="7"/>
      <c r="X49" s="7"/>
      <c r="Y49" s="70" t="s">
        <v>31</v>
      </c>
      <c r="Z49" s="70"/>
      <c r="AA49" s="187"/>
      <c r="AB49" s="187"/>
      <c r="AC49" s="7"/>
      <c r="AD49" s="70" t="s">
        <v>32</v>
      </c>
      <c r="AE49" s="70"/>
      <c r="AF49" s="187"/>
      <c r="AG49" s="187"/>
      <c r="AH49" s="7"/>
      <c r="AI49" s="7"/>
    </row>
    <row r="50" spans="1:35" s="46" customFormat="1" ht="3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8"/>
      <c r="AB50" s="38"/>
      <c r="AC50" s="38"/>
      <c r="AD50" s="38"/>
      <c r="AE50" s="38"/>
      <c r="AF50" s="48"/>
      <c r="AG50" s="48"/>
      <c r="AH50" s="7"/>
      <c r="AI50" s="7"/>
    </row>
    <row r="51" spans="1:35" s="46" customFormat="1" ht="11.25" customHeight="1" x14ac:dyDescent="0.2">
      <c r="A51" s="7"/>
      <c r="B51" s="7"/>
      <c r="C51" s="15" t="s">
        <v>209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70" t="s">
        <v>31</v>
      </c>
      <c r="Z51" s="70"/>
      <c r="AA51" s="187"/>
      <c r="AB51" s="187"/>
      <c r="AC51" s="7"/>
      <c r="AD51" s="70" t="s">
        <v>32</v>
      </c>
      <c r="AE51" s="70"/>
      <c r="AF51" s="187"/>
      <c r="AG51" s="187"/>
      <c r="AH51" s="7"/>
      <c r="AI51" s="7"/>
    </row>
    <row r="52" spans="1:35" s="46" customFormat="1" ht="3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31"/>
      <c r="AG52" s="31"/>
      <c r="AH52" s="7"/>
      <c r="AI52" s="7"/>
    </row>
    <row r="53" spans="1:35" s="46" customFormat="1" ht="11.25" customHeight="1" x14ac:dyDescent="0.2">
      <c r="A53" s="7"/>
      <c r="B53" s="7"/>
      <c r="C53" s="67" t="s">
        <v>122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8"/>
      <c r="AB53" s="69" t="s">
        <v>36</v>
      </c>
      <c r="AC53" s="69"/>
      <c r="AD53" s="69"/>
      <c r="AE53" s="176"/>
      <c r="AF53" s="225"/>
      <c r="AG53" s="227"/>
      <c r="AH53" s="7"/>
      <c r="AI53" s="17"/>
    </row>
    <row r="54" spans="1:35" s="46" customFormat="1" ht="3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31"/>
      <c r="AG54" s="31"/>
      <c r="AH54" s="7"/>
      <c r="AI54" s="17"/>
    </row>
    <row r="55" spans="1:35" s="46" customFormat="1" ht="11.25" customHeight="1" x14ac:dyDescent="0.2">
      <c r="A55" s="7"/>
      <c r="B55" s="7"/>
      <c r="C55" s="67" t="s">
        <v>34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0" t="s">
        <v>36</v>
      </c>
      <c r="AC55" s="70"/>
      <c r="AD55" s="70"/>
      <c r="AE55" s="176"/>
      <c r="AF55" s="232"/>
      <c r="AG55" s="233"/>
      <c r="AH55" s="7"/>
      <c r="AI55" s="7"/>
    </row>
    <row r="56" spans="1:35" s="46" customFormat="1" ht="3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18"/>
      <c r="AB56" s="7"/>
      <c r="AC56" s="31"/>
      <c r="AD56" s="31"/>
      <c r="AE56" s="7"/>
      <c r="AF56" s="31"/>
      <c r="AG56" s="31"/>
      <c r="AH56" s="7"/>
      <c r="AI56" s="7"/>
    </row>
    <row r="57" spans="1:35" s="46" customFormat="1" ht="11.25" customHeight="1" x14ac:dyDescent="0.2">
      <c r="A57" s="7"/>
      <c r="B57" s="7"/>
      <c r="C57" s="67" t="s">
        <v>42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/>
      <c r="Z57" s="7"/>
      <c r="AA57" s="18"/>
      <c r="AB57" s="7"/>
      <c r="AC57" s="187"/>
      <c r="AD57" s="187"/>
      <c r="AE57" s="16" t="s">
        <v>38</v>
      </c>
      <c r="AF57" s="225"/>
      <c r="AG57" s="234"/>
      <c r="AH57" s="7"/>
      <c r="AI57" s="7"/>
    </row>
    <row r="58" spans="1:35" s="46" customFormat="1" ht="3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18"/>
      <c r="AB58" s="7"/>
      <c r="AC58" s="31"/>
      <c r="AD58" s="31"/>
      <c r="AE58" s="7"/>
      <c r="AF58" s="31"/>
      <c r="AG58" s="31"/>
      <c r="AH58" s="7"/>
      <c r="AI58" s="7"/>
    </row>
    <row r="59" spans="1:35" s="46" customFormat="1" ht="11.25" customHeight="1" x14ac:dyDescent="0.2">
      <c r="A59" s="7"/>
      <c r="B59" s="7"/>
      <c r="C59" s="67" t="s">
        <v>43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8"/>
      <c r="Z59" s="18"/>
      <c r="AA59" s="7"/>
      <c r="AB59" s="7"/>
      <c r="AC59" s="187"/>
      <c r="AD59" s="187"/>
      <c r="AE59" s="16" t="s">
        <v>38</v>
      </c>
      <c r="AF59" s="225"/>
      <c r="AG59" s="234"/>
      <c r="AH59" s="7"/>
      <c r="AI59" s="7"/>
    </row>
    <row r="60" spans="1:35" s="46" customFormat="1" ht="3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8"/>
      <c r="AB60" s="7"/>
      <c r="AC60" s="7"/>
      <c r="AD60" s="7"/>
      <c r="AE60" s="7"/>
      <c r="AF60" s="7"/>
      <c r="AG60" s="7"/>
      <c r="AH60" s="7"/>
      <c r="AI60" s="7"/>
    </row>
    <row r="61" spans="1:35" s="46" customFormat="1" ht="13.5" customHeight="1" x14ac:dyDescent="0.2">
      <c r="A61" s="7"/>
      <c r="B61" s="7"/>
      <c r="C61" s="67" t="s">
        <v>41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39"/>
      <c r="AG61" s="240"/>
      <c r="AH61" s="7"/>
      <c r="AI61" s="7"/>
    </row>
    <row r="62" spans="1:35" s="46" customFormat="1" ht="3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38"/>
      <c r="AG62" s="38"/>
      <c r="AH62" s="7"/>
      <c r="AI62" s="7"/>
    </row>
    <row r="63" spans="1:35" x14ac:dyDescent="0.2">
      <c r="A63" s="14" t="s">
        <v>28</v>
      </c>
      <c r="B63" s="14"/>
      <c r="C63" s="91" t="s">
        <v>114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24"/>
      <c r="AA63" s="24"/>
      <c r="AB63" s="24"/>
      <c r="AC63" s="14"/>
      <c r="AD63" s="14"/>
      <c r="AE63" s="14"/>
      <c r="AF63" s="14"/>
      <c r="AG63" s="14"/>
      <c r="AH63" s="14"/>
      <c r="AI63" s="14"/>
    </row>
    <row r="64" spans="1:35" ht="12" customHeight="1" x14ac:dyDescent="0.2">
      <c r="A64" s="14"/>
      <c r="B64" s="14"/>
      <c r="C64" s="238" t="s">
        <v>110</v>
      </c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1.25" customHeight="1" x14ac:dyDescent="0.2">
      <c r="A65" s="14"/>
      <c r="B65" s="14"/>
      <c r="C65" s="192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4"/>
      <c r="AH65" s="14"/>
      <c r="AI65" s="14"/>
    </row>
    <row r="66" spans="1:35" ht="11.25" customHeight="1" x14ac:dyDescent="0.2">
      <c r="A66" s="14"/>
      <c r="B66" s="14"/>
      <c r="C66" s="195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120"/>
      <c r="AH66" s="14"/>
      <c r="AI66" s="14"/>
    </row>
    <row r="67" spans="1:35" ht="11.25" customHeight="1" x14ac:dyDescent="0.2">
      <c r="A67" s="14"/>
      <c r="B67" s="14"/>
      <c r="C67" s="213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5"/>
      <c r="AH67" s="14"/>
      <c r="AI67" s="14"/>
    </row>
    <row r="68" spans="1:35" ht="11.25" customHeight="1" x14ac:dyDescent="0.2">
      <c r="A68" s="14"/>
      <c r="B68" s="14"/>
      <c r="C68" s="213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5"/>
      <c r="AH68" s="14"/>
      <c r="AI68" s="14"/>
    </row>
    <row r="69" spans="1:35" ht="11.25" customHeight="1" x14ac:dyDescent="0.2">
      <c r="A69" s="14"/>
      <c r="B69" s="14"/>
      <c r="C69" s="213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5"/>
      <c r="AH69" s="14"/>
      <c r="AI69" s="14"/>
    </row>
    <row r="70" spans="1:35" ht="11.25" customHeight="1" x14ac:dyDescent="0.2">
      <c r="A70" s="14"/>
      <c r="B70" s="14"/>
      <c r="C70" s="213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5"/>
      <c r="AH70" s="14"/>
      <c r="AI70" s="14"/>
    </row>
    <row r="71" spans="1:35" ht="11.25" customHeight="1" x14ac:dyDescent="0.2">
      <c r="A71" s="14"/>
      <c r="B71" s="14"/>
      <c r="C71" s="196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8"/>
      <c r="AH71" s="14"/>
      <c r="AI71" s="14"/>
    </row>
    <row r="72" spans="1:35" ht="6" customHeight="1" x14ac:dyDescent="0.2">
      <c r="A72" s="14"/>
      <c r="B72" s="14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14"/>
      <c r="AI72" s="14"/>
    </row>
    <row r="73" spans="1:35" ht="10.5" customHeight="1" x14ac:dyDescent="0.2">
      <c r="A73" s="14"/>
      <c r="B73" s="14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14"/>
      <c r="AI73" s="14"/>
    </row>
    <row r="74" spans="1:35" ht="12" customHeight="1" x14ac:dyDescent="0.2">
      <c r="A74" s="44" t="s">
        <v>44</v>
      </c>
      <c r="B74" s="43"/>
      <c r="C74" s="91" t="s">
        <v>132</v>
      </c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43"/>
    </row>
    <row r="75" spans="1:35" ht="5.2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s="49" customFormat="1" ht="18.75" customHeight="1" x14ac:dyDescent="0.2">
      <c r="A76" s="152" t="s">
        <v>12</v>
      </c>
      <c r="B76" s="153"/>
      <c r="C76" s="5"/>
      <c r="D76" s="5"/>
      <c r="E76" s="6" t="s">
        <v>11</v>
      </c>
      <c r="F76" s="5"/>
      <c r="G76" s="6" t="s">
        <v>11</v>
      </c>
      <c r="H76" s="154"/>
      <c r="I76" s="154"/>
      <c r="J76" s="154"/>
      <c r="K76" s="154"/>
      <c r="L76" s="154"/>
      <c r="M76" s="154"/>
      <c r="N76" s="154"/>
      <c r="O76" s="152"/>
      <c r="P76" s="153"/>
      <c r="Q76" s="6" t="s">
        <v>11</v>
      </c>
      <c r="R76" s="5"/>
      <c r="S76" s="5"/>
      <c r="T76" s="5"/>
      <c r="U76" s="6" t="s">
        <v>11</v>
      </c>
      <c r="V76" s="5"/>
      <c r="W76" s="5"/>
      <c r="X76" s="5"/>
      <c r="Y76" s="6" t="s">
        <v>11</v>
      </c>
      <c r="Z76" s="5"/>
      <c r="AA76" s="5"/>
      <c r="AB76" s="5"/>
      <c r="AC76" s="5"/>
      <c r="AD76" s="5"/>
      <c r="AE76" s="5"/>
      <c r="AF76" s="5"/>
      <c r="AG76" s="154"/>
      <c r="AH76" s="154"/>
      <c r="AI76" s="5"/>
    </row>
    <row r="77" spans="1:35" s="49" customFormat="1" ht="3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50" customFormat="1" ht="8.25" customHeight="1" x14ac:dyDescent="0.2">
      <c r="A78" s="39"/>
      <c r="B78" s="39"/>
      <c r="C78" s="40">
        <v>1</v>
      </c>
      <c r="D78" s="41">
        <v>2</v>
      </c>
      <c r="E78" s="41"/>
      <c r="F78" s="41">
        <v>3</v>
      </c>
      <c r="G78" s="41"/>
      <c r="H78" s="223">
        <v>4</v>
      </c>
      <c r="I78" s="223"/>
      <c r="J78" s="223">
        <v>5</v>
      </c>
      <c r="K78" s="223"/>
      <c r="L78" s="223">
        <v>6</v>
      </c>
      <c r="M78" s="223"/>
      <c r="N78" s="223"/>
      <c r="O78" s="223">
        <v>7</v>
      </c>
      <c r="P78" s="223"/>
      <c r="Q78" s="41"/>
      <c r="R78" s="41">
        <v>8</v>
      </c>
      <c r="S78" s="41">
        <v>9</v>
      </c>
      <c r="T78" s="41">
        <v>10</v>
      </c>
      <c r="U78" s="41"/>
      <c r="V78" s="41">
        <v>11</v>
      </c>
      <c r="W78" s="41">
        <v>12</v>
      </c>
      <c r="X78" s="41">
        <v>13</v>
      </c>
      <c r="Y78" s="41"/>
      <c r="Z78" s="41">
        <v>14</v>
      </c>
      <c r="AA78" s="41">
        <v>15</v>
      </c>
      <c r="AB78" s="41">
        <v>16</v>
      </c>
      <c r="AC78" s="41">
        <v>17</v>
      </c>
      <c r="AD78" s="41">
        <v>18</v>
      </c>
      <c r="AE78" s="41">
        <v>19</v>
      </c>
      <c r="AF78" s="41">
        <v>20</v>
      </c>
      <c r="AG78" s="223">
        <v>21</v>
      </c>
      <c r="AH78" s="223"/>
      <c r="AI78" s="42">
        <v>22</v>
      </c>
    </row>
    <row r="79" spans="1:35" s="49" customFormat="1" ht="11.25" customHeight="1" x14ac:dyDescent="0.2">
      <c r="A79" s="12"/>
      <c r="B79" s="12"/>
      <c r="C79" s="222" t="s">
        <v>131</v>
      </c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</row>
    <row r="80" spans="1:35" s="49" customFormat="1" ht="3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s="50" customFormat="1" ht="10.5" customHeight="1" x14ac:dyDescent="0.2">
      <c r="A81" s="200" t="s">
        <v>133</v>
      </c>
      <c r="B81" s="201"/>
      <c r="C81" s="201"/>
      <c r="D81" s="202"/>
      <c r="E81" s="199" t="s">
        <v>134</v>
      </c>
      <c r="F81" s="199"/>
      <c r="G81" s="199"/>
      <c r="H81" s="199"/>
      <c r="I81" s="199" t="s">
        <v>135</v>
      </c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</row>
    <row r="82" spans="1:35" s="50" customFormat="1" ht="10.5" customHeight="1" x14ac:dyDescent="0.2">
      <c r="A82" s="177">
        <v>1</v>
      </c>
      <c r="B82" s="178"/>
      <c r="C82" s="178"/>
      <c r="D82" s="179"/>
      <c r="E82" s="203" t="s">
        <v>136</v>
      </c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</row>
    <row r="83" spans="1:35" s="50" customFormat="1" ht="21" customHeight="1" x14ac:dyDescent="0.2">
      <c r="A83" s="180"/>
      <c r="B83" s="181"/>
      <c r="C83" s="181"/>
      <c r="D83" s="182"/>
      <c r="E83" s="199" t="s">
        <v>137</v>
      </c>
      <c r="F83" s="199"/>
      <c r="G83" s="199"/>
      <c r="H83" s="199"/>
      <c r="I83" s="206" t="s">
        <v>194</v>
      </c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8"/>
    </row>
    <row r="84" spans="1:35" s="50" customFormat="1" ht="10.5" customHeight="1" x14ac:dyDescent="0.2">
      <c r="A84" s="180"/>
      <c r="B84" s="181"/>
      <c r="C84" s="181"/>
      <c r="D84" s="182"/>
      <c r="E84" s="199" t="s">
        <v>138</v>
      </c>
      <c r="F84" s="199"/>
      <c r="G84" s="199"/>
      <c r="H84" s="199"/>
      <c r="I84" s="188" t="s">
        <v>52</v>
      </c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</row>
    <row r="85" spans="1:35" s="50" customFormat="1" ht="10.5" customHeight="1" x14ac:dyDescent="0.2">
      <c r="A85" s="180"/>
      <c r="B85" s="181"/>
      <c r="C85" s="181"/>
      <c r="D85" s="182"/>
      <c r="E85" s="199" t="s">
        <v>139</v>
      </c>
      <c r="F85" s="199"/>
      <c r="G85" s="199"/>
      <c r="H85" s="199"/>
      <c r="I85" s="188" t="s">
        <v>51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</row>
    <row r="86" spans="1:35" s="50" customFormat="1" ht="10.5" customHeight="1" x14ac:dyDescent="0.2">
      <c r="A86" s="180"/>
      <c r="B86" s="181"/>
      <c r="C86" s="181"/>
      <c r="D86" s="182"/>
      <c r="E86" s="199" t="s">
        <v>140</v>
      </c>
      <c r="F86" s="199"/>
      <c r="G86" s="199"/>
      <c r="H86" s="199"/>
      <c r="I86" s="188" t="s">
        <v>50</v>
      </c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</row>
    <row r="87" spans="1:35" s="50" customFormat="1" ht="18" customHeight="1" x14ac:dyDescent="0.2">
      <c r="A87" s="183"/>
      <c r="B87" s="184"/>
      <c r="C87" s="184"/>
      <c r="D87" s="185"/>
      <c r="E87" s="199" t="s">
        <v>141</v>
      </c>
      <c r="F87" s="199"/>
      <c r="G87" s="199"/>
      <c r="H87" s="199"/>
      <c r="I87" s="209" t="s">
        <v>193</v>
      </c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1"/>
    </row>
    <row r="88" spans="1:35" s="50" customFormat="1" ht="10.5" customHeight="1" x14ac:dyDescent="0.2">
      <c r="A88" s="177">
        <v>2</v>
      </c>
      <c r="B88" s="178"/>
      <c r="C88" s="178"/>
      <c r="D88" s="179"/>
      <c r="E88" s="203" t="s">
        <v>142</v>
      </c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</row>
    <row r="89" spans="1:35" s="50" customFormat="1" ht="20.25" customHeight="1" x14ac:dyDescent="0.2">
      <c r="A89" s="180"/>
      <c r="B89" s="181"/>
      <c r="C89" s="181"/>
      <c r="D89" s="182"/>
      <c r="E89" s="199" t="s">
        <v>137</v>
      </c>
      <c r="F89" s="199"/>
      <c r="G89" s="199"/>
      <c r="H89" s="199"/>
      <c r="I89" s="206" t="s">
        <v>194</v>
      </c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8"/>
    </row>
    <row r="90" spans="1:35" s="50" customFormat="1" ht="10.5" customHeight="1" x14ac:dyDescent="0.2">
      <c r="A90" s="180"/>
      <c r="B90" s="181"/>
      <c r="C90" s="181"/>
      <c r="D90" s="182"/>
      <c r="E90" s="199" t="s">
        <v>138</v>
      </c>
      <c r="F90" s="199"/>
      <c r="G90" s="199"/>
      <c r="H90" s="199"/>
      <c r="I90" s="188" t="s">
        <v>52</v>
      </c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</row>
    <row r="91" spans="1:35" s="50" customFormat="1" ht="10.5" customHeight="1" x14ac:dyDescent="0.2">
      <c r="A91" s="180"/>
      <c r="B91" s="181"/>
      <c r="C91" s="181"/>
      <c r="D91" s="182"/>
      <c r="E91" s="199" t="s">
        <v>139</v>
      </c>
      <c r="F91" s="199"/>
      <c r="G91" s="199"/>
      <c r="H91" s="199"/>
      <c r="I91" s="188" t="s">
        <v>51</v>
      </c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</row>
    <row r="92" spans="1:35" s="50" customFormat="1" ht="10.5" customHeight="1" x14ac:dyDescent="0.2">
      <c r="A92" s="180"/>
      <c r="B92" s="181"/>
      <c r="C92" s="181"/>
      <c r="D92" s="182"/>
      <c r="E92" s="199" t="s">
        <v>140</v>
      </c>
      <c r="F92" s="199"/>
      <c r="G92" s="199"/>
      <c r="H92" s="199"/>
      <c r="I92" s="188" t="s">
        <v>53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</row>
    <row r="93" spans="1:35" s="50" customFormat="1" ht="18" customHeight="1" x14ac:dyDescent="0.2">
      <c r="A93" s="183"/>
      <c r="B93" s="184"/>
      <c r="C93" s="184"/>
      <c r="D93" s="185"/>
      <c r="E93" s="199" t="s">
        <v>141</v>
      </c>
      <c r="F93" s="199"/>
      <c r="G93" s="199"/>
      <c r="H93" s="199"/>
      <c r="I93" s="209" t="s">
        <v>193</v>
      </c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1"/>
    </row>
    <row r="94" spans="1:35" s="50" customFormat="1" ht="10.5" customHeight="1" x14ac:dyDescent="0.2">
      <c r="A94" s="177">
        <v>3</v>
      </c>
      <c r="B94" s="178"/>
      <c r="C94" s="178"/>
      <c r="D94" s="179"/>
      <c r="E94" s="203" t="s">
        <v>143</v>
      </c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</row>
    <row r="95" spans="1:35" s="50" customFormat="1" ht="10.5" customHeight="1" x14ac:dyDescent="0.2">
      <c r="A95" s="180"/>
      <c r="B95" s="181"/>
      <c r="C95" s="181"/>
      <c r="D95" s="182"/>
      <c r="E95" s="199" t="s">
        <v>144</v>
      </c>
      <c r="F95" s="199"/>
      <c r="G95" s="199"/>
      <c r="H95" s="199"/>
      <c r="I95" s="188" t="s">
        <v>195</v>
      </c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</row>
    <row r="96" spans="1:35" s="50" customFormat="1" ht="10.5" customHeight="1" x14ac:dyDescent="0.2">
      <c r="A96" s="180"/>
      <c r="B96" s="181"/>
      <c r="C96" s="181"/>
      <c r="D96" s="182"/>
      <c r="E96" s="199" t="s">
        <v>145</v>
      </c>
      <c r="F96" s="199"/>
      <c r="G96" s="199"/>
      <c r="H96" s="199"/>
      <c r="I96" s="188" t="s">
        <v>58</v>
      </c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</row>
    <row r="97" spans="1:35" s="50" customFormat="1" ht="10.5" customHeight="1" x14ac:dyDescent="0.2">
      <c r="A97" s="183"/>
      <c r="B97" s="184"/>
      <c r="C97" s="184"/>
      <c r="D97" s="185"/>
      <c r="E97" s="199" t="s">
        <v>146</v>
      </c>
      <c r="F97" s="199"/>
      <c r="G97" s="199"/>
      <c r="H97" s="199"/>
      <c r="I97" s="188" t="s">
        <v>59</v>
      </c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</row>
    <row r="98" spans="1:35" s="50" customFormat="1" ht="10.5" customHeight="1" x14ac:dyDescent="0.2">
      <c r="A98" s="177">
        <v>4</v>
      </c>
      <c r="B98" s="178"/>
      <c r="C98" s="178"/>
      <c r="D98" s="179"/>
      <c r="E98" s="203" t="s">
        <v>147</v>
      </c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</row>
    <row r="99" spans="1:35" s="50" customFormat="1" ht="10.5" customHeight="1" x14ac:dyDescent="0.2">
      <c r="A99" s="180"/>
      <c r="B99" s="181"/>
      <c r="C99" s="181"/>
      <c r="D99" s="182"/>
      <c r="E99" s="199" t="s">
        <v>149</v>
      </c>
      <c r="F99" s="199"/>
      <c r="G99" s="199"/>
      <c r="H99" s="199"/>
      <c r="I99" s="205" t="s">
        <v>148</v>
      </c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</row>
    <row r="100" spans="1:35" s="50" customFormat="1" ht="10.5" customHeight="1" x14ac:dyDescent="0.2">
      <c r="A100" s="180"/>
      <c r="B100" s="181"/>
      <c r="C100" s="181"/>
      <c r="D100" s="182"/>
      <c r="E100" s="199"/>
      <c r="F100" s="199"/>
      <c r="G100" s="199"/>
      <c r="H100" s="199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</row>
    <row r="101" spans="1:35" s="50" customFormat="1" ht="10.5" customHeight="1" x14ac:dyDescent="0.2">
      <c r="A101" s="180"/>
      <c r="B101" s="181"/>
      <c r="C101" s="181"/>
      <c r="D101" s="182"/>
      <c r="E101" s="199" t="s">
        <v>150</v>
      </c>
      <c r="F101" s="199"/>
      <c r="G101" s="199"/>
      <c r="H101" s="199"/>
      <c r="I101" s="188" t="s">
        <v>16</v>
      </c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</row>
    <row r="102" spans="1:35" s="50" customFormat="1" ht="10.5" customHeight="1" x14ac:dyDescent="0.2">
      <c r="A102" s="180"/>
      <c r="B102" s="181"/>
      <c r="C102" s="181"/>
      <c r="D102" s="182"/>
      <c r="E102" s="199" t="s">
        <v>151</v>
      </c>
      <c r="F102" s="199"/>
      <c r="G102" s="199"/>
      <c r="H102" s="199"/>
      <c r="I102" s="188" t="s">
        <v>18</v>
      </c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</row>
    <row r="103" spans="1:35" s="50" customFormat="1" ht="10.5" customHeight="1" x14ac:dyDescent="0.2">
      <c r="A103" s="180"/>
      <c r="B103" s="181"/>
      <c r="C103" s="181"/>
      <c r="D103" s="182"/>
      <c r="E103" s="199" t="s">
        <v>152</v>
      </c>
      <c r="F103" s="199"/>
      <c r="G103" s="199"/>
      <c r="H103" s="199"/>
      <c r="I103" s="188" t="s">
        <v>19</v>
      </c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</row>
    <row r="104" spans="1:35" s="50" customFormat="1" ht="10.5" customHeight="1" x14ac:dyDescent="0.2">
      <c r="A104" s="183"/>
      <c r="B104" s="184"/>
      <c r="C104" s="184"/>
      <c r="D104" s="185"/>
      <c r="E104" s="199" t="s">
        <v>141</v>
      </c>
      <c r="F104" s="199"/>
      <c r="G104" s="199"/>
      <c r="H104" s="199"/>
      <c r="I104" s="188" t="s">
        <v>193</v>
      </c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</row>
    <row r="105" spans="1:35" s="50" customFormat="1" ht="10.5" customHeight="1" x14ac:dyDescent="0.2">
      <c r="A105" s="177">
        <v>5</v>
      </c>
      <c r="B105" s="178"/>
      <c r="C105" s="178"/>
      <c r="D105" s="179"/>
      <c r="E105" s="203" t="s">
        <v>153</v>
      </c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</row>
    <row r="106" spans="1:35" s="50" customFormat="1" ht="10.5" customHeight="1" x14ac:dyDescent="0.2">
      <c r="A106" s="180"/>
      <c r="B106" s="181"/>
      <c r="C106" s="181"/>
      <c r="D106" s="182"/>
      <c r="E106" s="199" t="s">
        <v>154</v>
      </c>
      <c r="F106" s="199"/>
      <c r="G106" s="199"/>
      <c r="H106" s="199"/>
      <c r="I106" s="188" t="s">
        <v>155</v>
      </c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</row>
    <row r="107" spans="1:35" s="50" customFormat="1" ht="10.5" customHeight="1" x14ac:dyDescent="0.2">
      <c r="A107" s="183"/>
      <c r="B107" s="184"/>
      <c r="C107" s="184"/>
      <c r="D107" s="185"/>
      <c r="E107" s="199" t="s">
        <v>156</v>
      </c>
      <c r="F107" s="199"/>
      <c r="G107" s="199"/>
      <c r="H107" s="199"/>
      <c r="I107" s="188" t="s">
        <v>196</v>
      </c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</row>
    <row r="108" spans="1:35" s="50" customFormat="1" ht="10.5" customHeight="1" x14ac:dyDescent="0.2">
      <c r="A108" s="177">
        <v>6</v>
      </c>
      <c r="B108" s="178"/>
      <c r="C108" s="178"/>
      <c r="D108" s="179"/>
      <c r="E108" s="203" t="s">
        <v>157</v>
      </c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</row>
    <row r="109" spans="1:35" s="50" customFormat="1" ht="10.5" customHeight="1" x14ac:dyDescent="0.2">
      <c r="A109" s="180"/>
      <c r="B109" s="181"/>
      <c r="C109" s="181"/>
      <c r="D109" s="182"/>
      <c r="E109" s="199" t="s">
        <v>158</v>
      </c>
      <c r="F109" s="199"/>
      <c r="G109" s="199"/>
      <c r="H109" s="199"/>
      <c r="I109" s="188" t="s">
        <v>197</v>
      </c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</row>
    <row r="110" spans="1:35" s="50" customFormat="1" ht="10.5" customHeight="1" x14ac:dyDescent="0.2">
      <c r="A110" s="183"/>
      <c r="B110" s="184"/>
      <c r="C110" s="184"/>
      <c r="D110" s="185"/>
      <c r="E110" s="199" t="s">
        <v>159</v>
      </c>
      <c r="F110" s="199"/>
      <c r="G110" s="199"/>
      <c r="H110" s="199"/>
      <c r="I110" s="188" t="s">
        <v>160</v>
      </c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</row>
    <row r="111" spans="1:35" s="50" customFormat="1" ht="10.5" customHeight="1" x14ac:dyDescent="0.2">
      <c r="A111" s="177">
        <v>7</v>
      </c>
      <c r="B111" s="178"/>
      <c r="C111" s="178"/>
      <c r="D111" s="179"/>
      <c r="E111" s="203" t="s">
        <v>161</v>
      </c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</row>
    <row r="112" spans="1:35" s="50" customFormat="1" ht="10.5" customHeight="1" x14ac:dyDescent="0.2">
      <c r="A112" s="180"/>
      <c r="B112" s="181"/>
      <c r="C112" s="181"/>
      <c r="D112" s="182"/>
      <c r="E112" s="199" t="s">
        <v>162</v>
      </c>
      <c r="F112" s="199"/>
      <c r="G112" s="199"/>
      <c r="H112" s="199"/>
      <c r="I112" s="188" t="s">
        <v>207</v>
      </c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</row>
    <row r="113" spans="1:35" s="50" customFormat="1" ht="10.5" customHeight="1" x14ac:dyDescent="0.2">
      <c r="A113" s="180"/>
      <c r="B113" s="181"/>
      <c r="C113" s="181"/>
      <c r="D113" s="182"/>
      <c r="E113" s="199" t="s">
        <v>163</v>
      </c>
      <c r="F113" s="199"/>
      <c r="G113" s="199"/>
      <c r="H113" s="199"/>
      <c r="I113" s="188" t="s">
        <v>164</v>
      </c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</row>
    <row r="114" spans="1:35" s="50" customFormat="1" ht="10.5" customHeight="1" x14ac:dyDescent="0.2">
      <c r="A114" s="180"/>
      <c r="B114" s="181"/>
      <c r="C114" s="181"/>
      <c r="D114" s="182"/>
      <c r="E114" s="199" t="s">
        <v>156</v>
      </c>
      <c r="F114" s="199"/>
      <c r="G114" s="199"/>
      <c r="H114" s="199"/>
      <c r="I114" s="188" t="s">
        <v>66</v>
      </c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</row>
    <row r="115" spans="1:35" s="50" customFormat="1" ht="10.5" customHeight="1" x14ac:dyDescent="0.2">
      <c r="A115" s="183"/>
      <c r="B115" s="184"/>
      <c r="C115" s="184"/>
      <c r="D115" s="185"/>
      <c r="E115" s="199" t="s">
        <v>141</v>
      </c>
      <c r="F115" s="199"/>
      <c r="G115" s="199"/>
      <c r="H115" s="199"/>
      <c r="I115" s="188" t="s">
        <v>193</v>
      </c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</row>
    <row r="116" spans="1:35" s="50" customFormat="1" ht="10.5" customHeight="1" x14ac:dyDescent="0.2">
      <c r="A116" s="177">
        <v>8</v>
      </c>
      <c r="B116" s="178"/>
      <c r="C116" s="178"/>
      <c r="D116" s="179"/>
      <c r="E116" s="203" t="s">
        <v>165</v>
      </c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</row>
    <row r="117" spans="1:35" s="50" customFormat="1" ht="10.5" customHeight="1" x14ac:dyDescent="0.2">
      <c r="A117" s="180"/>
      <c r="B117" s="181"/>
      <c r="C117" s="181"/>
      <c r="D117" s="182"/>
      <c r="E117" s="199" t="s">
        <v>166</v>
      </c>
      <c r="F117" s="199"/>
      <c r="G117" s="199"/>
      <c r="H117" s="199"/>
      <c r="I117" s="188" t="s">
        <v>198</v>
      </c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</row>
    <row r="118" spans="1:35" s="50" customFormat="1" ht="10.5" customHeight="1" x14ac:dyDescent="0.2">
      <c r="A118" s="180"/>
      <c r="B118" s="181"/>
      <c r="C118" s="181"/>
      <c r="D118" s="182"/>
      <c r="E118" s="199" t="s">
        <v>167</v>
      </c>
      <c r="F118" s="199"/>
      <c r="G118" s="199"/>
      <c r="H118" s="199"/>
      <c r="I118" s="188" t="s">
        <v>70</v>
      </c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</row>
    <row r="119" spans="1:35" s="50" customFormat="1" ht="10.5" customHeight="1" x14ac:dyDescent="0.2">
      <c r="A119" s="180"/>
      <c r="B119" s="181"/>
      <c r="C119" s="181"/>
      <c r="D119" s="182"/>
      <c r="E119" s="199" t="s">
        <v>138</v>
      </c>
      <c r="F119" s="199"/>
      <c r="G119" s="199"/>
      <c r="H119" s="199"/>
      <c r="I119" s="188" t="s">
        <v>71</v>
      </c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</row>
    <row r="120" spans="1:35" s="50" customFormat="1" ht="10.5" customHeight="1" x14ac:dyDescent="0.2">
      <c r="A120" s="183"/>
      <c r="B120" s="184"/>
      <c r="C120" s="184"/>
      <c r="D120" s="185"/>
      <c r="E120" s="199" t="s">
        <v>141</v>
      </c>
      <c r="F120" s="199"/>
      <c r="G120" s="199"/>
      <c r="H120" s="199"/>
      <c r="I120" s="188" t="s">
        <v>193</v>
      </c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</row>
    <row r="121" spans="1:35" s="50" customFormat="1" ht="10.5" customHeight="1" x14ac:dyDescent="0.2">
      <c r="A121" s="177">
        <v>9</v>
      </c>
      <c r="B121" s="178"/>
      <c r="C121" s="178"/>
      <c r="D121" s="179"/>
      <c r="E121" s="203" t="s">
        <v>72</v>
      </c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</row>
    <row r="122" spans="1:35" s="50" customFormat="1" ht="10.5" customHeight="1" x14ac:dyDescent="0.2">
      <c r="A122" s="180"/>
      <c r="B122" s="181"/>
      <c r="C122" s="181"/>
      <c r="D122" s="182"/>
      <c r="E122" s="199" t="s">
        <v>168</v>
      </c>
      <c r="F122" s="199"/>
      <c r="G122" s="199"/>
      <c r="H122" s="199"/>
      <c r="I122" s="188" t="s">
        <v>199</v>
      </c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</row>
    <row r="123" spans="1:35" s="50" customFormat="1" ht="10.5" customHeight="1" x14ac:dyDescent="0.2">
      <c r="A123" s="180"/>
      <c r="B123" s="181"/>
      <c r="C123" s="181"/>
      <c r="D123" s="182"/>
      <c r="E123" s="199" t="s">
        <v>141</v>
      </c>
      <c r="F123" s="199"/>
      <c r="G123" s="199"/>
      <c r="H123" s="199"/>
      <c r="I123" s="188" t="s">
        <v>193</v>
      </c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</row>
    <row r="124" spans="1:35" s="50" customFormat="1" ht="10.5" customHeight="1" x14ac:dyDescent="0.2">
      <c r="A124" s="183"/>
      <c r="B124" s="184"/>
      <c r="C124" s="184"/>
      <c r="D124" s="185"/>
      <c r="E124" s="199" t="s">
        <v>156</v>
      </c>
      <c r="F124" s="199"/>
      <c r="G124" s="199"/>
      <c r="H124" s="199"/>
      <c r="I124" s="188" t="s">
        <v>66</v>
      </c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</row>
    <row r="125" spans="1:35" s="50" customFormat="1" ht="10.5" customHeight="1" x14ac:dyDescent="0.2">
      <c r="A125" s="177">
        <v>10</v>
      </c>
      <c r="B125" s="178"/>
      <c r="C125" s="178"/>
      <c r="D125" s="179"/>
      <c r="E125" s="203" t="s">
        <v>169</v>
      </c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</row>
    <row r="126" spans="1:35" s="50" customFormat="1" ht="10.5" customHeight="1" x14ac:dyDescent="0.2">
      <c r="A126" s="180"/>
      <c r="B126" s="181"/>
      <c r="C126" s="181"/>
      <c r="D126" s="182"/>
      <c r="E126" s="199" t="s">
        <v>173</v>
      </c>
      <c r="F126" s="199"/>
      <c r="G126" s="199"/>
      <c r="H126" s="199"/>
      <c r="I126" s="188" t="s">
        <v>170</v>
      </c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</row>
    <row r="127" spans="1:35" s="50" customFormat="1" ht="10.5" customHeight="1" x14ac:dyDescent="0.2">
      <c r="A127" s="180"/>
      <c r="B127" s="181"/>
      <c r="C127" s="181"/>
      <c r="D127" s="182"/>
      <c r="E127" s="199" t="s">
        <v>174</v>
      </c>
      <c r="F127" s="199"/>
      <c r="G127" s="199"/>
      <c r="H127" s="199"/>
      <c r="I127" s="188" t="s">
        <v>171</v>
      </c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</row>
    <row r="128" spans="1:35" s="50" customFormat="1" ht="10.5" customHeight="1" x14ac:dyDescent="0.2">
      <c r="A128" s="180"/>
      <c r="B128" s="181"/>
      <c r="C128" s="181"/>
      <c r="D128" s="182"/>
      <c r="E128" s="199" t="s">
        <v>175</v>
      </c>
      <c r="F128" s="199"/>
      <c r="G128" s="199"/>
      <c r="H128" s="199"/>
      <c r="I128" s="188" t="s">
        <v>172</v>
      </c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</row>
    <row r="129" spans="1:35" s="50" customFormat="1" ht="10.5" customHeight="1" x14ac:dyDescent="0.2">
      <c r="A129" s="180"/>
      <c r="B129" s="181"/>
      <c r="C129" s="181"/>
      <c r="D129" s="182"/>
      <c r="E129" s="199" t="s">
        <v>141</v>
      </c>
      <c r="F129" s="199"/>
      <c r="G129" s="199"/>
      <c r="H129" s="199"/>
      <c r="I129" s="188" t="s">
        <v>193</v>
      </c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</row>
    <row r="130" spans="1:35" s="50" customFormat="1" ht="10.5" customHeight="1" x14ac:dyDescent="0.2">
      <c r="A130" s="183"/>
      <c r="B130" s="184"/>
      <c r="C130" s="184"/>
      <c r="D130" s="185"/>
      <c r="E130" s="199" t="s">
        <v>156</v>
      </c>
      <c r="F130" s="199"/>
      <c r="G130" s="199"/>
      <c r="H130" s="199"/>
      <c r="I130" s="188" t="s">
        <v>196</v>
      </c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</row>
    <row r="131" spans="1:35" s="50" customFormat="1" ht="10.5" customHeight="1" x14ac:dyDescent="0.2">
      <c r="A131" s="177">
        <v>11</v>
      </c>
      <c r="B131" s="178"/>
      <c r="C131" s="178"/>
      <c r="D131" s="179"/>
      <c r="E131" s="203" t="s">
        <v>80</v>
      </c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</row>
    <row r="132" spans="1:35" s="50" customFormat="1" ht="10.5" customHeight="1" x14ac:dyDescent="0.2">
      <c r="A132" s="180"/>
      <c r="B132" s="181"/>
      <c r="C132" s="181"/>
      <c r="D132" s="182"/>
      <c r="E132" s="199">
        <v>1</v>
      </c>
      <c r="F132" s="199"/>
      <c r="G132" s="199"/>
      <c r="H132" s="199"/>
      <c r="I132" s="188" t="s">
        <v>200</v>
      </c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</row>
    <row r="133" spans="1:35" s="50" customFormat="1" ht="10.5" customHeight="1" x14ac:dyDescent="0.2">
      <c r="A133" s="180"/>
      <c r="B133" s="181"/>
      <c r="C133" s="181"/>
      <c r="D133" s="182"/>
      <c r="E133" s="199">
        <v>2</v>
      </c>
      <c r="F133" s="199"/>
      <c r="G133" s="199"/>
      <c r="H133" s="199"/>
      <c r="I133" s="188" t="s">
        <v>176</v>
      </c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</row>
    <row r="134" spans="1:35" s="50" customFormat="1" ht="10.5" customHeight="1" x14ac:dyDescent="0.2">
      <c r="A134" s="183"/>
      <c r="B134" s="184"/>
      <c r="C134" s="184"/>
      <c r="D134" s="185"/>
      <c r="E134" s="199" t="s">
        <v>141</v>
      </c>
      <c r="F134" s="199"/>
      <c r="G134" s="199"/>
      <c r="H134" s="199"/>
      <c r="I134" s="188" t="s">
        <v>193</v>
      </c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</row>
    <row r="135" spans="1:35" s="50" customFormat="1" ht="10.5" customHeight="1" x14ac:dyDescent="0.2">
      <c r="A135" s="177">
        <v>12</v>
      </c>
      <c r="B135" s="178"/>
      <c r="C135" s="178"/>
      <c r="D135" s="179"/>
      <c r="E135" s="203" t="s">
        <v>178</v>
      </c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</row>
    <row r="136" spans="1:35" s="50" customFormat="1" ht="10.5" customHeight="1" x14ac:dyDescent="0.2">
      <c r="A136" s="180"/>
      <c r="B136" s="181"/>
      <c r="C136" s="181"/>
      <c r="D136" s="182"/>
      <c r="E136" s="199" t="s">
        <v>174</v>
      </c>
      <c r="F136" s="199"/>
      <c r="G136" s="199"/>
      <c r="H136" s="199"/>
      <c r="I136" s="188" t="s">
        <v>177</v>
      </c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</row>
    <row r="137" spans="1:35" s="50" customFormat="1" ht="10.5" customHeight="1" x14ac:dyDescent="0.2">
      <c r="A137" s="183"/>
      <c r="B137" s="184"/>
      <c r="C137" s="184"/>
      <c r="D137" s="185"/>
      <c r="E137" s="199" t="s">
        <v>156</v>
      </c>
      <c r="F137" s="199"/>
      <c r="G137" s="199"/>
      <c r="H137" s="199"/>
      <c r="I137" s="188" t="s">
        <v>196</v>
      </c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</row>
    <row r="138" spans="1:35" s="50" customFormat="1" ht="10.5" customHeight="1" x14ac:dyDescent="0.2">
      <c r="A138" s="177">
        <v>13</v>
      </c>
      <c r="B138" s="178"/>
      <c r="C138" s="178"/>
      <c r="D138" s="179"/>
      <c r="E138" s="203" t="s">
        <v>84</v>
      </c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</row>
    <row r="139" spans="1:35" s="50" customFormat="1" ht="10.5" customHeight="1" x14ac:dyDescent="0.2">
      <c r="A139" s="180"/>
      <c r="B139" s="181"/>
      <c r="C139" s="181"/>
      <c r="D139" s="182"/>
      <c r="E139" s="199" t="s">
        <v>179</v>
      </c>
      <c r="F139" s="199"/>
      <c r="G139" s="199"/>
      <c r="H139" s="199"/>
      <c r="I139" s="205" t="s">
        <v>201</v>
      </c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</row>
    <row r="140" spans="1:35" s="50" customFormat="1" ht="10.5" customHeight="1" x14ac:dyDescent="0.2">
      <c r="A140" s="180"/>
      <c r="B140" s="181"/>
      <c r="C140" s="181"/>
      <c r="D140" s="182"/>
      <c r="E140" s="199"/>
      <c r="F140" s="199"/>
      <c r="G140" s="199"/>
      <c r="H140" s="199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</row>
    <row r="141" spans="1:35" s="50" customFormat="1" ht="10.5" customHeight="1" x14ac:dyDescent="0.2">
      <c r="A141" s="180"/>
      <c r="B141" s="181"/>
      <c r="C141" s="181"/>
      <c r="D141" s="182"/>
      <c r="E141" s="199" t="s">
        <v>180</v>
      </c>
      <c r="F141" s="199"/>
      <c r="G141" s="199"/>
      <c r="H141" s="199"/>
      <c r="I141" s="205" t="s">
        <v>86</v>
      </c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</row>
    <row r="142" spans="1:35" s="50" customFormat="1" ht="10.5" customHeight="1" x14ac:dyDescent="0.2">
      <c r="A142" s="180"/>
      <c r="B142" s="181"/>
      <c r="C142" s="181"/>
      <c r="D142" s="182"/>
      <c r="E142" s="199"/>
      <c r="F142" s="199"/>
      <c r="G142" s="199"/>
      <c r="H142" s="199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</row>
    <row r="143" spans="1:35" s="50" customFormat="1" ht="18" customHeight="1" x14ac:dyDescent="0.2">
      <c r="A143" s="183"/>
      <c r="B143" s="184"/>
      <c r="C143" s="184"/>
      <c r="D143" s="185"/>
      <c r="E143" s="199" t="s">
        <v>141</v>
      </c>
      <c r="F143" s="199"/>
      <c r="G143" s="199"/>
      <c r="H143" s="199"/>
      <c r="I143" s="209" t="s">
        <v>193</v>
      </c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10"/>
      <c r="AH143" s="210"/>
      <c r="AI143" s="211"/>
    </row>
    <row r="144" spans="1:35" s="14" customFormat="1" ht="6.75" customHeight="1" x14ac:dyDescent="0.2"/>
    <row r="145" spans="1:35" s="14" customFormat="1" ht="6.75" customHeight="1" x14ac:dyDescent="0.2"/>
    <row r="146" spans="1:35" s="50" customFormat="1" ht="10.5" customHeight="1" x14ac:dyDescent="0.2">
      <c r="A146" s="200" t="s">
        <v>133</v>
      </c>
      <c r="B146" s="201"/>
      <c r="C146" s="201"/>
      <c r="D146" s="202"/>
      <c r="E146" s="199" t="s">
        <v>134</v>
      </c>
      <c r="F146" s="199"/>
      <c r="G146" s="199"/>
      <c r="H146" s="199"/>
      <c r="I146" s="199" t="s">
        <v>135</v>
      </c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</row>
    <row r="147" spans="1:35" s="50" customFormat="1" ht="10.5" customHeight="1" x14ac:dyDescent="0.2">
      <c r="A147" s="177">
        <v>14</v>
      </c>
      <c r="B147" s="178"/>
      <c r="C147" s="178"/>
      <c r="D147" s="179"/>
      <c r="E147" s="203" t="s">
        <v>90</v>
      </c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</row>
    <row r="148" spans="1:35" s="50" customFormat="1" ht="10.5" customHeight="1" x14ac:dyDescent="0.2">
      <c r="A148" s="180"/>
      <c r="B148" s="181"/>
      <c r="C148" s="181"/>
      <c r="D148" s="182"/>
      <c r="E148" s="199" t="s">
        <v>181</v>
      </c>
      <c r="F148" s="199"/>
      <c r="G148" s="199"/>
      <c r="H148" s="199"/>
      <c r="I148" s="188" t="s">
        <v>206</v>
      </c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</row>
    <row r="149" spans="1:35" s="50" customFormat="1" ht="10.5" customHeight="1" x14ac:dyDescent="0.2">
      <c r="A149" s="180"/>
      <c r="B149" s="181"/>
      <c r="C149" s="181"/>
      <c r="D149" s="182"/>
      <c r="E149" s="199" t="s">
        <v>182</v>
      </c>
      <c r="F149" s="199"/>
      <c r="G149" s="199"/>
      <c r="H149" s="199"/>
      <c r="I149" s="188" t="s">
        <v>93</v>
      </c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</row>
    <row r="150" spans="1:35" s="50" customFormat="1" ht="10.5" customHeight="1" x14ac:dyDescent="0.2">
      <c r="A150" s="180"/>
      <c r="B150" s="181"/>
      <c r="C150" s="181"/>
      <c r="D150" s="182"/>
      <c r="E150" s="199" t="s">
        <v>145</v>
      </c>
      <c r="F150" s="199"/>
      <c r="G150" s="199"/>
      <c r="H150" s="199"/>
      <c r="I150" s="188" t="s">
        <v>94</v>
      </c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</row>
    <row r="151" spans="1:35" s="50" customFormat="1" ht="10.5" customHeight="1" x14ac:dyDescent="0.2">
      <c r="A151" s="180"/>
      <c r="B151" s="181"/>
      <c r="C151" s="181"/>
      <c r="D151" s="182"/>
      <c r="E151" s="199" t="s">
        <v>146</v>
      </c>
      <c r="F151" s="199"/>
      <c r="G151" s="199"/>
      <c r="H151" s="199"/>
      <c r="I151" s="188" t="s">
        <v>95</v>
      </c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</row>
    <row r="152" spans="1:35" s="50" customFormat="1" ht="18" customHeight="1" x14ac:dyDescent="0.2">
      <c r="A152" s="183"/>
      <c r="B152" s="184"/>
      <c r="C152" s="184"/>
      <c r="D152" s="185"/>
      <c r="E152" s="199" t="s">
        <v>141</v>
      </c>
      <c r="F152" s="199"/>
      <c r="G152" s="199"/>
      <c r="H152" s="199"/>
      <c r="I152" s="209" t="s">
        <v>193</v>
      </c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1"/>
    </row>
    <row r="153" spans="1:35" s="50" customFormat="1" ht="10.5" customHeight="1" x14ac:dyDescent="0.2">
      <c r="A153" s="177">
        <v>15</v>
      </c>
      <c r="B153" s="178"/>
      <c r="C153" s="178"/>
      <c r="D153" s="179"/>
      <c r="E153" s="203" t="s">
        <v>91</v>
      </c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</row>
    <row r="154" spans="1:35" s="50" customFormat="1" ht="10.5" customHeight="1" x14ac:dyDescent="0.2">
      <c r="A154" s="180"/>
      <c r="B154" s="181"/>
      <c r="C154" s="181"/>
      <c r="D154" s="182"/>
      <c r="E154" s="199" t="s">
        <v>181</v>
      </c>
      <c r="F154" s="199"/>
      <c r="G154" s="199"/>
      <c r="H154" s="199"/>
      <c r="I154" s="188" t="s">
        <v>206</v>
      </c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</row>
    <row r="155" spans="1:35" s="50" customFormat="1" ht="10.5" customHeight="1" x14ac:dyDescent="0.2">
      <c r="A155" s="180"/>
      <c r="B155" s="181"/>
      <c r="C155" s="181"/>
      <c r="D155" s="182"/>
      <c r="E155" s="199" t="s">
        <v>182</v>
      </c>
      <c r="F155" s="199"/>
      <c r="G155" s="199"/>
      <c r="H155" s="199"/>
      <c r="I155" s="188" t="s">
        <v>93</v>
      </c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</row>
    <row r="156" spans="1:35" s="50" customFormat="1" ht="10.5" customHeight="1" x14ac:dyDescent="0.2">
      <c r="A156" s="180"/>
      <c r="B156" s="181"/>
      <c r="C156" s="181"/>
      <c r="D156" s="182"/>
      <c r="E156" s="199" t="s">
        <v>145</v>
      </c>
      <c r="F156" s="199"/>
      <c r="G156" s="199"/>
      <c r="H156" s="199"/>
      <c r="I156" s="188" t="s">
        <v>94</v>
      </c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</row>
    <row r="157" spans="1:35" s="50" customFormat="1" ht="18" customHeight="1" x14ac:dyDescent="0.2">
      <c r="A157" s="183"/>
      <c r="B157" s="184"/>
      <c r="C157" s="184"/>
      <c r="D157" s="185"/>
      <c r="E157" s="199" t="s">
        <v>141</v>
      </c>
      <c r="F157" s="199"/>
      <c r="G157" s="199"/>
      <c r="H157" s="199"/>
      <c r="I157" s="209" t="s">
        <v>193</v>
      </c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11"/>
    </row>
    <row r="158" spans="1:35" s="50" customFormat="1" ht="10.5" customHeight="1" x14ac:dyDescent="0.2">
      <c r="A158" s="177">
        <v>16</v>
      </c>
      <c r="B158" s="178"/>
      <c r="C158" s="178"/>
      <c r="D158" s="179"/>
      <c r="E158" s="203" t="s">
        <v>89</v>
      </c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</row>
    <row r="159" spans="1:35" s="50" customFormat="1" ht="10.5" customHeight="1" x14ac:dyDescent="0.2">
      <c r="A159" s="180"/>
      <c r="B159" s="181"/>
      <c r="C159" s="181"/>
      <c r="D159" s="182"/>
      <c r="E159" s="199" t="s">
        <v>173</v>
      </c>
      <c r="F159" s="199"/>
      <c r="G159" s="199"/>
      <c r="H159" s="199"/>
      <c r="I159" s="188" t="s">
        <v>205</v>
      </c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</row>
    <row r="160" spans="1:35" s="50" customFormat="1" ht="10.5" customHeight="1" x14ac:dyDescent="0.2">
      <c r="A160" s="180"/>
      <c r="B160" s="181"/>
      <c r="C160" s="181"/>
      <c r="D160" s="182"/>
      <c r="E160" s="199" t="s">
        <v>181</v>
      </c>
      <c r="F160" s="199"/>
      <c r="G160" s="199"/>
      <c r="H160" s="199"/>
      <c r="I160" s="188" t="s">
        <v>97</v>
      </c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188"/>
      <c r="AG160" s="188"/>
      <c r="AH160" s="188"/>
      <c r="AI160" s="188"/>
    </row>
    <row r="161" spans="1:35" s="50" customFormat="1" ht="10.5" customHeight="1" x14ac:dyDescent="0.2">
      <c r="A161" s="180"/>
      <c r="B161" s="181"/>
      <c r="C161" s="181"/>
      <c r="D161" s="182"/>
      <c r="E161" s="199" t="s">
        <v>175</v>
      </c>
      <c r="F161" s="199"/>
      <c r="G161" s="199"/>
      <c r="H161" s="199"/>
      <c r="I161" s="188" t="s">
        <v>98</v>
      </c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</row>
    <row r="162" spans="1:35" s="50" customFormat="1" ht="10.5" customHeight="1" x14ac:dyDescent="0.2">
      <c r="A162" s="183"/>
      <c r="B162" s="184"/>
      <c r="C162" s="184"/>
      <c r="D162" s="185"/>
      <c r="E162" s="199" t="s">
        <v>184</v>
      </c>
      <c r="F162" s="199"/>
      <c r="G162" s="199"/>
      <c r="H162" s="199"/>
      <c r="I162" s="188" t="s">
        <v>99</v>
      </c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</row>
    <row r="163" spans="1:35" s="50" customFormat="1" ht="10.5" customHeight="1" x14ac:dyDescent="0.2">
      <c r="A163" s="177">
        <v>17</v>
      </c>
      <c r="B163" s="178"/>
      <c r="C163" s="178"/>
      <c r="D163" s="179"/>
      <c r="E163" s="203" t="s">
        <v>102</v>
      </c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</row>
    <row r="164" spans="1:35" s="50" customFormat="1" ht="10.5" customHeight="1" x14ac:dyDescent="0.2">
      <c r="A164" s="180"/>
      <c r="B164" s="181"/>
      <c r="C164" s="181"/>
      <c r="D164" s="182"/>
      <c r="E164" s="199" t="s">
        <v>173</v>
      </c>
      <c r="F164" s="199"/>
      <c r="G164" s="199"/>
      <c r="H164" s="199"/>
      <c r="I164" s="188" t="s">
        <v>204</v>
      </c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  <c r="AB164" s="188"/>
      <c r="AC164" s="188"/>
      <c r="AD164" s="188"/>
      <c r="AE164" s="188"/>
      <c r="AF164" s="188"/>
      <c r="AG164" s="188"/>
      <c r="AH164" s="188"/>
      <c r="AI164" s="188"/>
    </row>
    <row r="165" spans="1:35" s="50" customFormat="1" ht="10.5" customHeight="1" x14ac:dyDescent="0.2">
      <c r="A165" s="180"/>
      <c r="B165" s="181"/>
      <c r="C165" s="181"/>
      <c r="D165" s="182"/>
      <c r="E165" s="199" t="s">
        <v>183</v>
      </c>
      <c r="F165" s="199"/>
      <c r="G165" s="199"/>
      <c r="H165" s="199"/>
      <c r="I165" s="188" t="s">
        <v>101</v>
      </c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</row>
    <row r="166" spans="1:35" s="50" customFormat="1" ht="18" customHeight="1" x14ac:dyDescent="0.2">
      <c r="A166" s="183"/>
      <c r="B166" s="184"/>
      <c r="C166" s="184"/>
      <c r="D166" s="185"/>
      <c r="E166" s="199" t="s">
        <v>141</v>
      </c>
      <c r="F166" s="199"/>
      <c r="G166" s="199"/>
      <c r="H166" s="199"/>
      <c r="I166" s="209" t="s">
        <v>193</v>
      </c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1"/>
    </row>
    <row r="167" spans="1:35" s="50" customFormat="1" ht="10.5" customHeight="1" x14ac:dyDescent="0.2">
      <c r="A167" s="177">
        <v>18</v>
      </c>
      <c r="B167" s="178"/>
      <c r="C167" s="178"/>
      <c r="D167" s="179"/>
      <c r="E167" s="203" t="s">
        <v>103</v>
      </c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</row>
    <row r="168" spans="1:35" s="50" customFormat="1" ht="10.5" customHeight="1" x14ac:dyDescent="0.2">
      <c r="A168" s="180"/>
      <c r="B168" s="181"/>
      <c r="C168" s="181"/>
      <c r="D168" s="182"/>
      <c r="E168" s="199" t="s">
        <v>144</v>
      </c>
      <c r="F168" s="199"/>
      <c r="G168" s="199"/>
      <c r="H168" s="199"/>
      <c r="I168" s="188" t="s">
        <v>203</v>
      </c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</row>
    <row r="169" spans="1:35" s="50" customFormat="1" ht="10.5" customHeight="1" x14ac:dyDescent="0.2">
      <c r="A169" s="180"/>
      <c r="B169" s="181"/>
      <c r="C169" s="181"/>
      <c r="D169" s="182"/>
      <c r="E169" s="199" t="s">
        <v>179</v>
      </c>
      <c r="F169" s="199"/>
      <c r="G169" s="199"/>
      <c r="H169" s="199"/>
      <c r="I169" s="188" t="s">
        <v>105</v>
      </c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</row>
    <row r="170" spans="1:35" s="50" customFormat="1" ht="18" customHeight="1" x14ac:dyDescent="0.2">
      <c r="A170" s="183"/>
      <c r="B170" s="184"/>
      <c r="C170" s="184"/>
      <c r="D170" s="185"/>
      <c r="E170" s="199" t="s">
        <v>141</v>
      </c>
      <c r="F170" s="199"/>
      <c r="G170" s="199"/>
      <c r="H170" s="199"/>
      <c r="I170" s="209" t="s">
        <v>193</v>
      </c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1"/>
    </row>
    <row r="171" spans="1:35" s="50" customFormat="1" ht="10.5" customHeight="1" x14ac:dyDescent="0.2">
      <c r="A171" s="177">
        <v>19</v>
      </c>
      <c r="B171" s="178"/>
      <c r="C171" s="178"/>
      <c r="D171" s="179"/>
      <c r="E171" s="203" t="s">
        <v>185</v>
      </c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</row>
    <row r="172" spans="1:35" s="50" customFormat="1" ht="10.5" customHeight="1" x14ac:dyDescent="0.2">
      <c r="A172" s="180"/>
      <c r="B172" s="181"/>
      <c r="C172" s="181"/>
      <c r="D172" s="182"/>
      <c r="E172" s="199" t="s">
        <v>174</v>
      </c>
      <c r="F172" s="199"/>
      <c r="G172" s="199"/>
      <c r="H172" s="199"/>
      <c r="I172" s="188" t="s">
        <v>128</v>
      </c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</row>
    <row r="173" spans="1:35" s="50" customFormat="1" ht="10.5" customHeight="1" x14ac:dyDescent="0.2">
      <c r="A173" s="180"/>
      <c r="B173" s="181"/>
      <c r="C173" s="181"/>
      <c r="D173" s="182"/>
      <c r="E173" s="199" t="s">
        <v>156</v>
      </c>
      <c r="F173" s="199"/>
      <c r="G173" s="199"/>
      <c r="H173" s="199"/>
      <c r="I173" s="188" t="s">
        <v>196</v>
      </c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</row>
    <row r="174" spans="1:35" s="50" customFormat="1" ht="10.5" customHeight="1" x14ac:dyDescent="0.2">
      <c r="A174" s="183"/>
      <c r="B174" s="184"/>
      <c r="C174" s="184"/>
      <c r="D174" s="185"/>
      <c r="E174" s="199" t="s">
        <v>180</v>
      </c>
      <c r="F174" s="199"/>
      <c r="G174" s="199"/>
      <c r="H174" s="199"/>
      <c r="I174" s="188" t="s">
        <v>130</v>
      </c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</row>
    <row r="175" spans="1:35" s="50" customFormat="1" ht="10.5" customHeight="1" x14ac:dyDescent="0.2">
      <c r="A175" s="177">
        <v>20</v>
      </c>
      <c r="B175" s="178"/>
      <c r="C175" s="178"/>
      <c r="D175" s="179"/>
      <c r="E175" s="203" t="s">
        <v>186</v>
      </c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</row>
    <row r="176" spans="1:35" s="50" customFormat="1" ht="10.5" customHeight="1" x14ac:dyDescent="0.2">
      <c r="A176" s="180"/>
      <c r="B176" s="181"/>
      <c r="C176" s="181"/>
      <c r="D176" s="182"/>
      <c r="E176" s="199" t="s">
        <v>168</v>
      </c>
      <c r="F176" s="199"/>
      <c r="G176" s="199"/>
      <c r="H176" s="199"/>
      <c r="I176" s="188" t="s">
        <v>187</v>
      </c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188"/>
      <c r="AG176" s="188"/>
      <c r="AH176" s="188"/>
      <c r="AI176" s="188"/>
    </row>
    <row r="177" spans="1:35" s="50" customFormat="1" ht="10.5" customHeight="1" x14ac:dyDescent="0.2">
      <c r="A177" s="183"/>
      <c r="B177" s="184"/>
      <c r="C177" s="184"/>
      <c r="D177" s="185"/>
      <c r="E177" s="199" t="s">
        <v>156</v>
      </c>
      <c r="F177" s="199"/>
      <c r="G177" s="199"/>
      <c r="H177" s="199"/>
      <c r="I177" s="188" t="s">
        <v>196</v>
      </c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  <c r="AB177" s="188"/>
      <c r="AC177" s="188"/>
      <c r="AD177" s="188"/>
      <c r="AE177" s="188"/>
      <c r="AF177" s="188"/>
      <c r="AG177" s="188"/>
      <c r="AH177" s="188"/>
      <c r="AI177" s="188"/>
    </row>
    <row r="178" spans="1:35" s="50" customFormat="1" ht="10.5" customHeight="1" x14ac:dyDescent="0.2">
      <c r="A178" s="177">
        <v>21</v>
      </c>
      <c r="B178" s="178"/>
      <c r="C178" s="178"/>
      <c r="D178" s="179"/>
      <c r="E178" s="203" t="s">
        <v>188</v>
      </c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</row>
    <row r="179" spans="1:35" s="50" customFormat="1" ht="10.5" customHeight="1" x14ac:dyDescent="0.2">
      <c r="A179" s="180"/>
      <c r="B179" s="181"/>
      <c r="C179" s="181"/>
      <c r="D179" s="182"/>
      <c r="E179" s="199" t="s">
        <v>189</v>
      </c>
      <c r="F179" s="199"/>
      <c r="G179" s="199"/>
      <c r="H179" s="199"/>
      <c r="I179" s="188" t="s">
        <v>202</v>
      </c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8"/>
      <c r="AF179" s="188"/>
      <c r="AG179" s="188"/>
      <c r="AH179" s="188"/>
      <c r="AI179" s="188"/>
    </row>
    <row r="180" spans="1:35" s="50" customFormat="1" ht="10.5" customHeight="1" x14ac:dyDescent="0.2">
      <c r="A180" s="183"/>
      <c r="B180" s="184"/>
      <c r="C180" s="184"/>
      <c r="D180" s="185"/>
      <c r="E180" s="199" t="s">
        <v>190</v>
      </c>
      <c r="F180" s="199"/>
      <c r="G180" s="199"/>
      <c r="H180" s="199"/>
      <c r="I180" s="188" t="s">
        <v>192</v>
      </c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188"/>
      <c r="AG180" s="188"/>
      <c r="AH180" s="188"/>
      <c r="AI180" s="188"/>
    </row>
    <row r="181" spans="1:35" s="50" customFormat="1" ht="10.5" customHeight="1" x14ac:dyDescent="0.2">
      <c r="A181" s="177">
        <v>22</v>
      </c>
      <c r="B181" s="178"/>
      <c r="C181" s="178"/>
      <c r="D181" s="179"/>
      <c r="E181" s="203" t="s">
        <v>107</v>
      </c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I181" s="203"/>
    </row>
    <row r="182" spans="1:35" s="50" customFormat="1" ht="10.5" customHeight="1" x14ac:dyDescent="0.2">
      <c r="A182" s="180"/>
      <c r="B182" s="181"/>
      <c r="C182" s="181"/>
      <c r="D182" s="182"/>
      <c r="E182" s="199" t="s">
        <v>183</v>
      </c>
      <c r="F182" s="199"/>
      <c r="G182" s="199"/>
      <c r="H182" s="199"/>
      <c r="I182" s="204" t="s">
        <v>191</v>
      </c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/>
    </row>
    <row r="183" spans="1:35" s="50" customFormat="1" ht="10.5" customHeight="1" x14ac:dyDescent="0.2">
      <c r="A183" s="180"/>
      <c r="B183" s="181"/>
      <c r="C183" s="181"/>
      <c r="D183" s="182"/>
      <c r="E183" s="199"/>
      <c r="F183" s="199"/>
      <c r="G183" s="199"/>
      <c r="H183" s="199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</row>
    <row r="184" spans="1:35" s="50" customFormat="1" ht="10.5" customHeight="1" x14ac:dyDescent="0.2">
      <c r="A184" s="183"/>
      <c r="B184" s="184"/>
      <c r="C184" s="184"/>
      <c r="D184" s="185"/>
      <c r="E184" s="199" t="s">
        <v>156</v>
      </c>
      <c r="F184" s="199"/>
      <c r="G184" s="199"/>
      <c r="H184" s="199"/>
      <c r="I184" s="188" t="s">
        <v>196</v>
      </c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  <c r="AF184" s="188"/>
      <c r="AG184" s="188"/>
      <c r="AH184" s="188"/>
      <c r="AI184" s="188"/>
    </row>
    <row r="185" spans="1:35" s="14" customFormat="1" ht="6.75" customHeight="1" x14ac:dyDescent="0.2"/>
    <row r="186" spans="1:35" x14ac:dyDescent="0.2">
      <c r="A186" s="14" t="s">
        <v>49</v>
      </c>
      <c r="B186" s="14"/>
      <c r="C186" s="91" t="s">
        <v>112</v>
      </c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</row>
    <row r="187" spans="1:35" ht="3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</row>
    <row r="188" spans="1:35" x14ac:dyDescent="0.2">
      <c r="A188" s="14"/>
      <c r="B188" s="14"/>
      <c r="C188" s="241"/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3"/>
      <c r="AH188" s="25"/>
      <c r="AI188" s="14"/>
    </row>
    <row r="189" spans="1:35" x14ac:dyDescent="0.2">
      <c r="A189" s="14"/>
      <c r="B189" s="14"/>
      <c r="C189" s="213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  <c r="AA189" s="214"/>
      <c r="AB189" s="214"/>
      <c r="AC189" s="214"/>
      <c r="AD189" s="214"/>
      <c r="AE189" s="214"/>
      <c r="AF189" s="214"/>
      <c r="AG189" s="215"/>
      <c r="AH189" s="25"/>
      <c r="AI189" s="14"/>
    </row>
    <row r="190" spans="1:35" x14ac:dyDescent="0.2">
      <c r="A190" s="14"/>
      <c r="B190" s="14"/>
      <c r="C190" s="213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4"/>
      <c r="AE190" s="214"/>
      <c r="AF190" s="214"/>
      <c r="AG190" s="215"/>
      <c r="AH190" s="25"/>
      <c r="AI190" s="14"/>
    </row>
    <row r="191" spans="1:35" x14ac:dyDescent="0.2">
      <c r="A191" s="14"/>
      <c r="B191" s="14"/>
      <c r="C191" s="213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  <c r="AA191" s="214"/>
      <c r="AB191" s="214"/>
      <c r="AC191" s="214"/>
      <c r="AD191" s="214"/>
      <c r="AE191" s="214"/>
      <c r="AF191" s="214"/>
      <c r="AG191" s="215"/>
      <c r="AH191" s="25"/>
      <c r="AI191" s="14"/>
    </row>
    <row r="192" spans="1:35" x14ac:dyDescent="0.2">
      <c r="A192" s="14"/>
      <c r="B192" s="14"/>
      <c r="C192" s="213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/>
      <c r="AG192" s="215"/>
      <c r="AH192" s="25"/>
      <c r="AI192" s="14"/>
    </row>
    <row r="193" spans="1:35" x14ac:dyDescent="0.2">
      <c r="A193" s="14"/>
      <c r="B193" s="14"/>
      <c r="C193" s="213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  <c r="AA193" s="214"/>
      <c r="AB193" s="214"/>
      <c r="AC193" s="214"/>
      <c r="AD193" s="214"/>
      <c r="AE193" s="214"/>
      <c r="AF193" s="214"/>
      <c r="AG193" s="215"/>
      <c r="AH193" s="25"/>
      <c r="AI193" s="14"/>
    </row>
    <row r="194" spans="1:35" x14ac:dyDescent="0.2">
      <c r="A194" s="14"/>
      <c r="B194" s="14"/>
      <c r="C194" s="212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13"/>
      <c r="AH194" s="14"/>
      <c r="AI194" s="14"/>
    </row>
    <row r="195" spans="1:35" s="14" customFormat="1" x14ac:dyDescent="0.2">
      <c r="C195" s="212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13"/>
    </row>
    <row r="196" spans="1:35" s="14" customFormat="1" x14ac:dyDescent="0.2">
      <c r="C196" s="212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13"/>
    </row>
    <row r="197" spans="1:35" s="14" customFormat="1" x14ac:dyDescent="0.2">
      <c r="C197" s="212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13"/>
    </row>
    <row r="198" spans="1:35" s="14" customFormat="1" x14ac:dyDescent="0.2">
      <c r="C198" s="212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13"/>
    </row>
    <row r="199" spans="1:35" s="14" customFormat="1" x14ac:dyDescent="0.2">
      <c r="C199" s="212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13"/>
    </row>
    <row r="200" spans="1:35" s="14" customFormat="1" x14ac:dyDescent="0.2">
      <c r="C200" s="212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13"/>
    </row>
    <row r="201" spans="1:35" s="14" customFormat="1" x14ac:dyDescent="0.2">
      <c r="C201" s="212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13"/>
    </row>
    <row r="202" spans="1:35" s="14" customFormat="1" x14ac:dyDescent="0.2">
      <c r="C202" s="212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13"/>
    </row>
    <row r="203" spans="1:35" s="14" customFormat="1" x14ac:dyDescent="0.2">
      <c r="C203" s="219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1"/>
    </row>
    <row r="204" spans="1:35" s="14" customFormat="1" x14ac:dyDescent="0.2"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</row>
    <row r="205" spans="1:35" x14ac:dyDescent="0.2">
      <c r="A205" s="14"/>
      <c r="B205" s="14"/>
      <c r="C205" s="244"/>
      <c r="D205" s="244"/>
      <c r="E205" s="244"/>
      <c r="F205" s="244"/>
      <c r="G205" s="244"/>
      <c r="H205" s="244"/>
      <c r="I205" s="244"/>
      <c r="J205" s="244"/>
      <c r="K205" s="1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14"/>
      <c r="W205" s="244"/>
      <c r="X205" s="244"/>
      <c r="Y205" s="244"/>
      <c r="Z205" s="244"/>
      <c r="AA205" s="14"/>
      <c r="AB205" s="244"/>
      <c r="AC205" s="244"/>
      <c r="AD205" s="244"/>
      <c r="AE205" s="244"/>
      <c r="AF205" s="244"/>
      <c r="AG205" s="244"/>
      <c r="AH205" s="14"/>
      <c r="AI205" s="14"/>
    </row>
    <row r="206" spans="1:35" s="51" customFormat="1" ht="9" customHeight="1" x14ac:dyDescent="0.2">
      <c r="A206" s="26"/>
      <c r="B206" s="26"/>
      <c r="C206" s="82" t="s">
        <v>115</v>
      </c>
      <c r="D206" s="82"/>
      <c r="E206" s="82"/>
      <c r="F206" s="82"/>
      <c r="G206" s="82"/>
      <c r="H206" s="82"/>
      <c r="I206" s="82"/>
      <c r="J206" s="82"/>
      <c r="K206" s="26"/>
      <c r="L206" s="82" t="s">
        <v>116</v>
      </c>
      <c r="M206" s="82"/>
      <c r="N206" s="82"/>
      <c r="O206" s="82"/>
      <c r="P206" s="82"/>
      <c r="Q206" s="82"/>
      <c r="R206" s="82"/>
      <c r="S206" s="82"/>
      <c r="T206" s="82"/>
      <c r="U206" s="82"/>
      <c r="V206" s="26"/>
      <c r="W206" s="82" t="s">
        <v>117</v>
      </c>
      <c r="X206" s="82"/>
      <c r="Y206" s="82"/>
      <c r="Z206" s="82"/>
      <c r="AA206" s="26"/>
      <c r="AB206" s="82" t="s">
        <v>118</v>
      </c>
      <c r="AC206" s="82"/>
      <c r="AD206" s="82"/>
      <c r="AE206" s="82"/>
      <c r="AF206" s="82"/>
      <c r="AG206" s="82"/>
      <c r="AH206" s="26"/>
      <c r="AI206" s="26"/>
    </row>
    <row r="207" spans="1:35" ht="6.75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</row>
    <row r="208" spans="1:35" x14ac:dyDescent="0.2">
      <c r="A208" s="14"/>
      <c r="B208" s="14"/>
      <c r="C208" s="244"/>
      <c r="D208" s="244"/>
      <c r="E208" s="244"/>
      <c r="F208" s="244"/>
      <c r="G208" s="244"/>
      <c r="H208" s="244"/>
      <c r="I208" s="244"/>
      <c r="J208" s="244"/>
      <c r="K208" s="1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14"/>
      <c r="W208" s="244"/>
      <c r="X208" s="244"/>
      <c r="Y208" s="244"/>
      <c r="Z208" s="244"/>
      <c r="AA208" s="14"/>
      <c r="AB208" s="244"/>
      <c r="AC208" s="244"/>
      <c r="AD208" s="244"/>
      <c r="AE208" s="244"/>
      <c r="AF208" s="244"/>
      <c r="AG208" s="244"/>
      <c r="AH208" s="14"/>
      <c r="AI208" s="14"/>
    </row>
    <row r="209" spans="1:35" ht="9" customHeight="1" x14ac:dyDescent="0.2">
      <c r="A209" s="14"/>
      <c r="B209" s="14"/>
      <c r="C209" s="82" t="s">
        <v>115</v>
      </c>
      <c r="D209" s="82"/>
      <c r="E209" s="82"/>
      <c r="F209" s="82"/>
      <c r="G209" s="82"/>
      <c r="H209" s="82"/>
      <c r="I209" s="82"/>
      <c r="J209" s="82"/>
      <c r="K209" s="26"/>
      <c r="L209" s="82" t="s">
        <v>116</v>
      </c>
      <c r="M209" s="82"/>
      <c r="N209" s="82"/>
      <c r="O209" s="82"/>
      <c r="P209" s="82"/>
      <c r="Q209" s="82"/>
      <c r="R209" s="82"/>
      <c r="S209" s="82"/>
      <c r="T209" s="82"/>
      <c r="U209" s="82"/>
      <c r="V209" s="26"/>
      <c r="W209" s="82" t="s">
        <v>117</v>
      </c>
      <c r="X209" s="82"/>
      <c r="Y209" s="82"/>
      <c r="Z209" s="82"/>
      <c r="AA209" s="26"/>
      <c r="AB209" s="82" t="s">
        <v>118</v>
      </c>
      <c r="AC209" s="82"/>
      <c r="AD209" s="82"/>
      <c r="AE209" s="82"/>
      <c r="AF209" s="82"/>
      <c r="AG209" s="82"/>
      <c r="AH209" s="14"/>
      <c r="AI209" s="14"/>
    </row>
    <row r="210" spans="1:35" ht="6.75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</row>
    <row r="211" spans="1:35" x14ac:dyDescent="0.2">
      <c r="A211" s="14"/>
      <c r="B211" s="14"/>
      <c r="C211" s="244"/>
      <c r="D211" s="244"/>
      <c r="E211" s="244"/>
      <c r="F211" s="244"/>
      <c r="G211" s="244"/>
      <c r="H211" s="244"/>
      <c r="I211" s="244"/>
      <c r="J211" s="244"/>
      <c r="K211" s="1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14"/>
      <c r="W211" s="244"/>
      <c r="X211" s="244"/>
      <c r="Y211" s="244"/>
      <c r="Z211" s="244"/>
      <c r="AA211" s="14"/>
      <c r="AB211" s="244"/>
      <c r="AC211" s="244"/>
      <c r="AD211" s="244"/>
      <c r="AE211" s="244"/>
      <c r="AF211" s="244"/>
      <c r="AG211" s="244"/>
      <c r="AH211" s="14"/>
      <c r="AI211" s="14"/>
    </row>
    <row r="212" spans="1:35" ht="9" customHeight="1" x14ac:dyDescent="0.2">
      <c r="A212" s="14"/>
      <c r="B212" s="14"/>
      <c r="C212" s="82" t="s">
        <v>115</v>
      </c>
      <c r="D212" s="82"/>
      <c r="E212" s="82"/>
      <c r="F212" s="82"/>
      <c r="G212" s="82"/>
      <c r="H212" s="82"/>
      <c r="I212" s="82"/>
      <c r="J212" s="82"/>
      <c r="K212" s="26"/>
      <c r="L212" s="82" t="s">
        <v>116</v>
      </c>
      <c r="M212" s="82"/>
      <c r="N212" s="82"/>
      <c r="O212" s="82"/>
      <c r="P212" s="82"/>
      <c r="Q212" s="82"/>
      <c r="R212" s="82"/>
      <c r="S212" s="82"/>
      <c r="T212" s="82"/>
      <c r="U212" s="82"/>
      <c r="V212" s="26"/>
      <c r="W212" s="82" t="s">
        <v>117</v>
      </c>
      <c r="X212" s="82"/>
      <c r="Y212" s="82"/>
      <c r="Z212" s="82"/>
      <c r="AA212" s="26"/>
      <c r="AB212" s="82" t="s">
        <v>118</v>
      </c>
      <c r="AC212" s="82"/>
      <c r="AD212" s="82"/>
      <c r="AE212" s="82"/>
      <c r="AF212" s="82"/>
      <c r="AG212" s="82"/>
      <c r="AH212" s="14"/>
      <c r="AI212" s="14"/>
    </row>
    <row r="213" spans="1:35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</sheetData>
  <sheetProtection password="CC17" sheet="1" objects="1" scenarios="1" selectLockedCells="1"/>
  <mergeCells count="495">
    <mergeCell ref="C212:J212"/>
    <mergeCell ref="L212:U212"/>
    <mergeCell ref="W212:Z212"/>
    <mergeCell ref="AB212:AG212"/>
    <mergeCell ref="C211:J211"/>
    <mergeCell ref="L211:U211"/>
    <mergeCell ref="W211:Z211"/>
    <mergeCell ref="AB211:AG211"/>
    <mergeCell ref="C209:J209"/>
    <mergeCell ref="L209:U209"/>
    <mergeCell ref="W209:Z209"/>
    <mergeCell ref="AB209:AG209"/>
    <mergeCell ref="C208:J208"/>
    <mergeCell ref="L208:U208"/>
    <mergeCell ref="W208:Z208"/>
    <mergeCell ref="AB208:AG208"/>
    <mergeCell ref="C206:J206"/>
    <mergeCell ref="L206:U206"/>
    <mergeCell ref="W206:Z206"/>
    <mergeCell ref="AB206:AG206"/>
    <mergeCell ref="C205:J205"/>
    <mergeCell ref="L205:U205"/>
    <mergeCell ref="W205:Z205"/>
    <mergeCell ref="AB205:AG205"/>
    <mergeCell ref="C70:AG70"/>
    <mergeCell ref="C186:Q186"/>
    <mergeCell ref="C188:AG188"/>
    <mergeCell ref="C189:AG189"/>
    <mergeCell ref="O76:P76"/>
    <mergeCell ref="AG76:AH76"/>
    <mergeCell ref="I154:AI154"/>
    <mergeCell ref="I155:AI155"/>
    <mergeCell ref="E135:AI135"/>
    <mergeCell ref="AG78:AH78"/>
    <mergeCell ref="I157:AI157"/>
    <mergeCell ref="I159:AI159"/>
    <mergeCell ref="I137:AI137"/>
    <mergeCell ref="I143:AI143"/>
    <mergeCell ref="I148:AI148"/>
    <mergeCell ref="E136:H136"/>
    <mergeCell ref="I139:AI140"/>
    <mergeCell ref="I149:AI149"/>
    <mergeCell ref="E138:AI138"/>
    <mergeCell ref="I141:AI142"/>
    <mergeCell ref="E141:H142"/>
    <mergeCell ref="E85:H85"/>
    <mergeCell ref="E86:H86"/>
    <mergeCell ref="E87:H87"/>
    <mergeCell ref="C69:AG69"/>
    <mergeCell ref="C63:Y63"/>
    <mergeCell ref="C64:S64"/>
    <mergeCell ref="C67:AG67"/>
    <mergeCell ref="C68:AG68"/>
    <mergeCell ref="C59:Y59"/>
    <mergeCell ref="AC59:AD59"/>
    <mergeCell ref="AF59:AG59"/>
    <mergeCell ref="C61:P61"/>
    <mergeCell ref="AF61:AG61"/>
    <mergeCell ref="C57:Y57"/>
    <mergeCell ref="AC57:AD57"/>
    <mergeCell ref="AF57:AG57"/>
    <mergeCell ref="AF18:AH18"/>
    <mergeCell ref="B18:AE18"/>
    <mergeCell ref="C53:AA53"/>
    <mergeCell ref="AB53:AE53"/>
    <mergeCell ref="AF53:AG53"/>
    <mergeCell ref="C55:O55"/>
    <mergeCell ref="AB55:AE55"/>
    <mergeCell ref="AF55:AG55"/>
    <mergeCell ref="AF47:AG47"/>
    <mergeCell ref="C49:Q49"/>
    <mergeCell ref="Y49:Z49"/>
    <mergeCell ref="AA49:AB49"/>
    <mergeCell ref="AD49:AE49"/>
    <mergeCell ref="AF49:AG49"/>
    <mergeCell ref="C47:O47"/>
    <mergeCell ref="Y47:Z47"/>
    <mergeCell ref="AA47:AB47"/>
    <mergeCell ref="AD47:AE47"/>
    <mergeCell ref="AF45:AG45"/>
    <mergeCell ref="Y46:Z46"/>
    <mergeCell ref="AA46:AB46"/>
    <mergeCell ref="AD46:AE46"/>
    <mergeCell ref="AF46:AG46"/>
    <mergeCell ref="C45:K45"/>
    <mergeCell ref="Y45:Z45"/>
    <mergeCell ref="AA45:AB45"/>
    <mergeCell ref="AD45:AE45"/>
    <mergeCell ref="AF43:AG43"/>
    <mergeCell ref="Y44:Z44"/>
    <mergeCell ref="AA44:AB44"/>
    <mergeCell ref="AD44:AE44"/>
    <mergeCell ref="AF44:AG44"/>
    <mergeCell ref="C43:N43"/>
    <mergeCell ref="Y43:Z43"/>
    <mergeCell ref="AA43:AB43"/>
    <mergeCell ref="AD43:AE43"/>
    <mergeCell ref="C37:D37"/>
    <mergeCell ref="E37:I37"/>
    <mergeCell ref="J37:L37"/>
    <mergeCell ref="M37:O37"/>
    <mergeCell ref="P37:R37"/>
    <mergeCell ref="S37:U37"/>
    <mergeCell ref="V37:X37"/>
    <mergeCell ref="Y37:AA37"/>
    <mergeCell ref="C41:X41"/>
    <mergeCell ref="Y41:Z41"/>
    <mergeCell ref="C39:O39"/>
    <mergeCell ref="S39:AE39"/>
    <mergeCell ref="AB37:AD37"/>
    <mergeCell ref="AE37:AG37"/>
    <mergeCell ref="AF39:AG39"/>
    <mergeCell ref="AF41:AG41"/>
    <mergeCell ref="Y42:Z42"/>
    <mergeCell ref="AA42:AB42"/>
    <mergeCell ref="AD42:AE42"/>
    <mergeCell ref="AF42:AG42"/>
    <mergeCell ref="AA41:AB41"/>
    <mergeCell ref="AD41:AE41"/>
    <mergeCell ref="AE35:AG35"/>
    <mergeCell ref="C36:D36"/>
    <mergeCell ref="E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C35:D35"/>
    <mergeCell ref="E35:I35"/>
    <mergeCell ref="J35:L35"/>
    <mergeCell ref="M35:O35"/>
    <mergeCell ref="P35:R35"/>
    <mergeCell ref="S35:U35"/>
    <mergeCell ref="V35:X35"/>
    <mergeCell ref="Y35:AA35"/>
    <mergeCell ref="AB35:AD35"/>
    <mergeCell ref="AE33:AG33"/>
    <mergeCell ref="C34:D34"/>
    <mergeCell ref="E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C33:D33"/>
    <mergeCell ref="E33:I33"/>
    <mergeCell ref="J33:L33"/>
    <mergeCell ref="M33:O33"/>
    <mergeCell ref="P33:R33"/>
    <mergeCell ref="S33:U33"/>
    <mergeCell ref="V33:X33"/>
    <mergeCell ref="Y33:AA33"/>
    <mergeCell ref="AB33:AD33"/>
    <mergeCell ref="AE31:AG31"/>
    <mergeCell ref="C32:D32"/>
    <mergeCell ref="E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C31:D31"/>
    <mergeCell ref="E31:I31"/>
    <mergeCell ref="J31:L31"/>
    <mergeCell ref="M31:O31"/>
    <mergeCell ref="P31:R31"/>
    <mergeCell ref="S31:U31"/>
    <mergeCell ref="V31:X31"/>
    <mergeCell ref="Y31:AA31"/>
    <mergeCell ref="AB31:AD31"/>
    <mergeCell ref="AE29:AG29"/>
    <mergeCell ref="C30:D30"/>
    <mergeCell ref="E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C29:D29"/>
    <mergeCell ref="E29:I29"/>
    <mergeCell ref="J29:L29"/>
    <mergeCell ref="M29:O29"/>
    <mergeCell ref="P29:R29"/>
    <mergeCell ref="S29:U29"/>
    <mergeCell ref="V29:X29"/>
    <mergeCell ref="Y29:AA29"/>
    <mergeCell ref="AB29:AD29"/>
    <mergeCell ref="AE27:AG27"/>
    <mergeCell ref="C28:D28"/>
    <mergeCell ref="E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C27:D27"/>
    <mergeCell ref="E27:I27"/>
    <mergeCell ref="J27:L27"/>
    <mergeCell ref="M27:O27"/>
    <mergeCell ref="P27:R27"/>
    <mergeCell ref="S27:U27"/>
    <mergeCell ref="V27:X27"/>
    <mergeCell ref="Y27:AA27"/>
    <mergeCell ref="AB27:AD27"/>
    <mergeCell ref="V25:X25"/>
    <mergeCell ref="Y25:AA25"/>
    <mergeCell ref="AB25:AD25"/>
    <mergeCell ref="AE25:AG25"/>
    <mergeCell ref="C26:D26"/>
    <mergeCell ref="E26:I26"/>
    <mergeCell ref="J26:L26"/>
    <mergeCell ref="M26:O26"/>
    <mergeCell ref="P26:R26"/>
    <mergeCell ref="S26:U26"/>
    <mergeCell ref="C25:D25"/>
    <mergeCell ref="E25:I25"/>
    <mergeCell ref="J25:L25"/>
    <mergeCell ref="M25:O25"/>
    <mergeCell ref="P25:R25"/>
    <mergeCell ref="S25:U25"/>
    <mergeCell ref="V26:X26"/>
    <mergeCell ref="Y26:AA26"/>
    <mergeCell ref="AB26:AD26"/>
    <mergeCell ref="AE26:AG26"/>
    <mergeCell ref="C24:D24"/>
    <mergeCell ref="E24:I24"/>
    <mergeCell ref="J24:L24"/>
    <mergeCell ref="M24:O24"/>
    <mergeCell ref="AB24:AD24"/>
    <mergeCell ref="AE24:AG24"/>
    <mergeCell ref="AB23:AD23"/>
    <mergeCell ref="AE23:AG23"/>
    <mergeCell ref="P21:U22"/>
    <mergeCell ref="P24:R24"/>
    <mergeCell ref="S24:U24"/>
    <mergeCell ref="V24:X24"/>
    <mergeCell ref="Y24:AA24"/>
    <mergeCell ref="J23:L23"/>
    <mergeCell ref="M23:O23"/>
    <mergeCell ref="P23:R23"/>
    <mergeCell ref="S23:U23"/>
    <mergeCell ref="V23:X23"/>
    <mergeCell ref="Y23:AA23"/>
    <mergeCell ref="B14:O14"/>
    <mergeCell ref="P14:AH14"/>
    <mergeCell ref="C203:AG203"/>
    <mergeCell ref="C204:AG204"/>
    <mergeCell ref="B16:O16"/>
    <mergeCell ref="P16:AH16"/>
    <mergeCell ref="A76:B76"/>
    <mergeCell ref="H76:I76"/>
    <mergeCell ref="J76:K76"/>
    <mergeCell ref="L76:N76"/>
    <mergeCell ref="C79:AI79"/>
    <mergeCell ref="A81:D81"/>
    <mergeCell ref="E81:H81"/>
    <mergeCell ref="I81:AI81"/>
    <mergeCell ref="H78:I78"/>
    <mergeCell ref="J78:K78"/>
    <mergeCell ref="L78:N78"/>
    <mergeCell ref="O78:P78"/>
    <mergeCell ref="C202:AG202"/>
    <mergeCell ref="E112:H112"/>
    <mergeCell ref="E113:H113"/>
    <mergeCell ref="E114:H114"/>
    <mergeCell ref="E115:H115"/>
    <mergeCell ref="I156:AI156"/>
    <mergeCell ref="B12:O12"/>
    <mergeCell ref="P12:AH12"/>
    <mergeCell ref="B13:O13"/>
    <mergeCell ref="P13:AH13"/>
    <mergeCell ref="B11:O11"/>
    <mergeCell ref="P11:AH11"/>
    <mergeCell ref="Q1:AI1"/>
    <mergeCell ref="Q2:AI2"/>
    <mergeCell ref="Q3:AI3"/>
    <mergeCell ref="Q4:AI4"/>
    <mergeCell ref="C201:AG201"/>
    <mergeCell ref="I150:AI150"/>
    <mergeCell ref="I151:AI151"/>
    <mergeCell ref="I152:AI152"/>
    <mergeCell ref="I162:AI162"/>
    <mergeCell ref="E173:H173"/>
    <mergeCell ref="E174:H174"/>
    <mergeCell ref="E176:H176"/>
    <mergeCell ref="E177:H177"/>
    <mergeCell ref="C191:AG191"/>
    <mergeCell ref="E158:AI158"/>
    <mergeCell ref="E180:H180"/>
    <mergeCell ref="I180:AI180"/>
    <mergeCell ref="E169:H169"/>
    <mergeCell ref="E165:H165"/>
    <mergeCell ref="E178:AI178"/>
    <mergeCell ref="I174:AI174"/>
    <mergeCell ref="I169:AI169"/>
    <mergeCell ref="I170:AI170"/>
    <mergeCell ref="I177:AI177"/>
    <mergeCell ref="C197:AG197"/>
    <mergeCell ref="E163:AI163"/>
    <mergeCell ref="C200:AG200"/>
    <mergeCell ref="C190:AG190"/>
    <mergeCell ref="C192:AG192"/>
    <mergeCell ref="E166:H166"/>
    <mergeCell ref="E168:H168"/>
    <mergeCell ref="E179:H179"/>
    <mergeCell ref="E164:H164"/>
    <mergeCell ref="C196:AG196"/>
    <mergeCell ref="E98:AI98"/>
    <mergeCell ref="I101:AI101"/>
    <mergeCell ref="I89:AI89"/>
    <mergeCell ref="A98:D104"/>
    <mergeCell ref="E89:H89"/>
    <mergeCell ref="A105:D107"/>
    <mergeCell ref="E106:H106"/>
    <mergeCell ref="I124:AI124"/>
    <mergeCell ref="I166:AI166"/>
    <mergeCell ref="C194:AG194"/>
    <mergeCell ref="C195:AG195"/>
    <mergeCell ref="E170:H170"/>
    <mergeCell ref="E153:AI153"/>
    <mergeCell ref="E127:H127"/>
    <mergeCell ref="E128:H128"/>
    <mergeCell ref="E129:H129"/>
    <mergeCell ref="E137:H137"/>
    <mergeCell ref="E143:H143"/>
    <mergeCell ref="E82:AI82"/>
    <mergeCell ref="E88:AI88"/>
    <mergeCell ref="I92:AI92"/>
    <mergeCell ref="C199:AG199"/>
    <mergeCell ref="E156:H156"/>
    <mergeCell ref="E157:H157"/>
    <mergeCell ref="E159:H159"/>
    <mergeCell ref="C193:AG193"/>
    <mergeCell ref="I168:AI168"/>
    <mergeCell ref="C198:AG198"/>
    <mergeCell ref="A138:D143"/>
    <mergeCell ref="A135:D137"/>
    <mergeCell ref="E147:AI147"/>
    <mergeCell ref="I164:AI164"/>
    <mergeCell ref="I161:AI161"/>
    <mergeCell ref="E139:H140"/>
    <mergeCell ref="E160:H160"/>
    <mergeCell ref="E161:H161"/>
    <mergeCell ref="E162:H162"/>
    <mergeCell ref="I136:AI136"/>
    <mergeCell ref="E149:H149"/>
    <mergeCell ref="E150:H150"/>
    <mergeCell ref="A163:D166"/>
    <mergeCell ref="E167:AI167"/>
    <mergeCell ref="E91:H91"/>
    <mergeCell ref="E92:H92"/>
    <mergeCell ref="E93:H93"/>
    <mergeCell ref="I91:AI91"/>
    <mergeCell ref="E83:H83"/>
    <mergeCell ref="I83:AI83"/>
    <mergeCell ref="I84:AI84"/>
    <mergeCell ref="I85:AI85"/>
    <mergeCell ref="I86:AI86"/>
    <mergeCell ref="I90:AI90"/>
    <mergeCell ref="I87:AI87"/>
    <mergeCell ref="E84:H84"/>
    <mergeCell ref="I93:AI93"/>
    <mergeCell ref="E94:AI94"/>
    <mergeCell ref="I97:AI97"/>
    <mergeCell ref="E148:H148"/>
    <mergeCell ref="E134:H134"/>
    <mergeCell ref="I99:AI100"/>
    <mergeCell ref="E95:H95"/>
    <mergeCell ref="E96:H96"/>
    <mergeCell ref="E97:H97"/>
    <mergeCell ref="E132:H132"/>
    <mergeCell ref="E133:H133"/>
    <mergeCell ref="E123:H123"/>
    <mergeCell ref="E124:H124"/>
    <mergeCell ref="E131:AI131"/>
    <mergeCell ref="E126:H126"/>
    <mergeCell ref="E99:H100"/>
    <mergeCell ref="E101:H101"/>
    <mergeCell ref="E117:H117"/>
    <mergeCell ref="E107:H107"/>
    <mergeCell ref="E110:H110"/>
    <mergeCell ref="I95:AI95"/>
    <mergeCell ref="I96:AI96"/>
    <mergeCell ref="I128:AI128"/>
    <mergeCell ref="I102:AI102"/>
    <mergeCell ref="I103:AI103"/>
    <mergeCell ref="E102:H102"/>
    <mergeCell ref="E103:H103"/>
    <mergeCell ref="I112:AI112"/>
    <mergeCell ref="E105:AI105"/>
    <mergeCell ref="E104:H104"/>
    <mergeCell ref="I106:AI106"/>
    <mergeCell ref="I107:AI107"/>
    <mergeCell ref="E111:AI111"/>
    <mergeCell ref="E116:AI116"/>
    <mergeCell ref="E109:H109"/>
    <mergeCell ref="I104:AI104"/>
    <mergeCell ref="I109:AI109"/>
    <mergeCell ref="E108:AI108"/>
    <mergeCell ref="I113:AI113"/>
    <mergeCell ref="I114:AI114"/>
    <mergeCell ref="I134:AI134"/>
    <mergeCell ref="I119:AI119"/>
    <mergeCell ref="I120:AI120"/>
    <mergeCell ref="I115:AI115"/>
    <mergeCell ref="I122:AI122"/>
    <mergeCell ref="E121:AI121"/>
    <mergeCell ref="E122:H122"/>
    <mergeCell ref="E119:H119"/>
    <mergeCell ref="E120:H120"/>
    <mergeCell ref="I132:AI132"/>
    <mergeCell ref="I133:AI133"/>
    <mergeCell ref="E118:H118"/>
    <mergeCell ref="I117:AI117"/>
    <mergeCell ref="I118:AI118"/>
    <mergeCell ref="I123:AI123"/>
    <mergeCell ref="I127:AI127"/>
    <mergeCell ref="I126:AI126"/>
    <mergeCell ref="E125:AI125"/>
    <mergeCell ref="I129:AI129"/>
    <mergeCell ref="I130:AI130"/>
    <mergeCell ref="E130:H130"/>
    <mergeCell ref="E184:H184"/>
    <mergeCell ref="I184:AI184"/>
    <mergeCell ref="E181:AI181"/>
    <mergeCell ref="I160:AI160"/>
    <mergeCell ref="E146:H146"/>
    <mergeCell ref="I146:AI146"/>
    <mergeCell ref="E172:H172"/>
    <mergeCell ref="I165:AI165"/>
    <mergeCell ref="E171:AI171"/>
    <mergeCell ref="E175:AI175"/>
    <mergeCell ref="I176:AI176"/>
    <mergeCell ref="I173:AI173"/>
    <mergeCell ref="E182:H183"/>
    <mergeCell ref="I179:AI179"/>
    <mergeCell ref="I182:AI183"/>
    <mergeCell ref="E155:H155"/>
    <mergeCell ref="E151:H151"/>
    <mergeCell ref="E154:H154"/>
    <mergeCell ref="I172:AI172"/>
    <mergeCell ref="E152:H152"/>
    <mergeCell ref="A181:D184"/>
    <mergeCell ref="A178:D180"/>
    <mergeCell ref="A175:D177"/>
    <mergeCell ref="A171:D174"/>
    <mergeCell ref="A116:D120"/>
    <mergeCell ref="A111:D115"/>
    <mergeCell ref="A146:D146"/>
    <mergeCell ref="A147:D152"/>
    <mergeCell ref="A158:D162"/>
    <mergeCell ref="A153:D157"/>
    <mergeCell ref="A121:D124"/>
    <mergeCell ref="A131:D134"/>
    <mergeCell ref="A125:D130"/>
    <mergeCell ref="A167:D170"/>
    <mergeCell ref="A108:D110"/>
    <mergeCell ref="A94:D97"/>
    <mergeCell ref="A88:D93"/>
    <mergeCell ref="A82:D87"/>
    <mergeCell ref="A9:AI9"/>
    <mergeCell ref="A6:AI7"/>
    <mergeCell ref="Y51:Z51"/>
    <mergeCell ref="AA51:AB51"/>
    <mergeCell ref="AD51:AE51"/>
    <mergeCell ref="AF51:AG51"/>
    <mergeCell ref="I110:AI110"/>
    <mergeCell ref="P15:AH15"/>
    <mergeCell ref="B15:O15"/>
    <mergeCell ref="C65:AG65"/>
    <mergeCell ref="C66:AG66"/>
    <mergeCell ref="C20:AG20"/>
    <mergeCell ref="C21:D23"/>
    <mergeCell ref="E21:I23"/>
    <mergeCell ref="J21:O22"/>
    <mergeCell ref="V21:AA22"/>
    <mergeCell ref="AB21:AG22"/>
    <mergeCell ref="C71:AG71"/>
    <mergeCell ref="C74:AH74"/>
    <mergeCell ref="E90:H90"/>
  </mergeCells>
  <phoneticPr fontId="4" type="noConversion"/>
  <dataValidations count="16">
    <dataValidation type="decimal" allowBlank="1" showInputMessage="1" showErrorMessage="1" errorTitle="Неверное значение " error="Проверьте правильность вводимой информации." sqref="AF55:AG55">
      <formula1>0</formula1>
      <formula2>9.99</formula2>
    </dataValidation>
    <dataValidation type="decimal" allowBlank="1" showInputMessage="1" showErrorMessage="1" errorTitle="Неверное значение" error="Проверьте правильность вводимой информации!" sqref="AA47:AB47 AF47:AG47">
      <formula1>800</formula1>
      <formula2>1500</formula2>
    </dataValidation>
    <dataValidation type="decimal" allowBlank="1" showInputMessage="1" showErrorMessage="1" errorTitle="Неверное значение" error="Проверьте вводимую информацию!" sqref="AA45:AB45 AF45:AG45">
      <formula1>500</formula1>
      <formula2>1200</formula2>
    </dataValidation>
    <dataValidation type="decimal" allowBlank="1" showInputMessage="1" showErrorMessage="1" errorTitle="Неверное значение" error="Проверьте единицы измерения._x000a_Температура не должна быть отрицательной." sqref="AA43:AB43 AF43:AG43">
      <formula1>0</formula1>
      <formula2>99</formula2>
    </dataValidation>
    <dataValidation type="decimal" allowBlank="1" showInputMessage="1" showErrorMessage="1" errorTitle="Неверное значение" error="Проверьте вводимые значения." sqref="P24:U37">
      <formula1>0</formula1>
      <formula2>600000</formula2>
    </dataValidation>
    <dataValidation type="decimal" allowBlank="1" showInputMessage="1" showErrorMessage="1" errorTitle="Неверное значение" error="Проверьте вводимые значения." sqref="V24:AA37">
      <formula1>0</formula1>
      <formula2>300</formula2>
    </dataValidation>
    <dataValidation type="decimal" allowBlank="1" showInputMessage="1" showErrorMessage="1" errorTitle="Неверное значение" error="Проверьте вводимые значения." sqref="J24:O37">
      <formula1>0</formula1>
      <formula2>6000</formula2>
    </dataValidation>
    <dataValidation type="decimal" allowBlank="1" showInputMessage="1" showErrorMessage="1" errorTitle="Неверное значение" error="Проверьте вводимые значения." sqref="AB24:AG37">
      <formula1>0</formula1>
      <formula2>100</formula2>
    </dataValidation>
    <dataValidation type="decimal" allowBlank="1" showInputMessage="1" showErrorMessage="1" errorTitle="Неверное значение" error="Проверьте единицы измерения._x000a_Введите фактическое значение в МПа." sqref="AF39:AG39">
      <formula1>0</formula1>
      <formula2>15</formula2>
    </dataValidation>
    <dataValidation type="decimal" allowBlank="1" showInputMessage="1" showErrorMessage="1" errorTitle="Неверное значение" error="Проверьте единицы измерения._x000a_Введите фактическое рабочее давление в МПа." sqref="AA46:AB46 AA44:AB44 AA41:AB42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_x000a_Введите фактическое рабочее давление в МПа" sqref="AF46:AG46 AF44:AG44 AF41:AG42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._x000a_Введите фактическое значение в сСт." sqref="AF50:AG50 AF53:AG53">
      <formula1>0</formula1>
      <formula2>600</formula2>
    </dataValidation>
    <dataValidation type="decimal" allowBlank="1" showInputMessage="1" showErrorMessage="1" errorTitle="Неверное значение" error="Проверьте правильность вводимой информации!" sqref="AE60:AF60 AF59:AG59 AF57:AG57">
      <formula1>0.01</formula1>
      <formula2>21</formula2>
    </dataValidation>
    <dataValidation type="decimal" allowBlank="1" showInputMessage="1" showErrorMessage="1" errorTitle="Неверное значение" error="Проверьте правильность вводимой информации!" sqref="AC59:AD59 AC57:AD57">
      <formula1>49</formula1>
      <formula2>999</formula2>
    </dataValidation>
    <dataValidation type="decimal" allowBlank="1" showInputMessage="1" showErrorMessage="1" errorTitle="Неверное значение" error="Проверьте правильность вводимой информации!" sqref="AA49:AB49 AF51:AG51 AA51:AB51 AF49:AG49">
      <formula1>0</formula1>
      <formula2>999</formula2>
    </dataValidation>
    <dataValidation type="list" allowBlank="1" showInputMessage="1" showErrorMessage="1" sqref="AF61:AG62">
      <formula1>#REF!</formula1>
    </dataValidation>
  </dataValidations>
  <pageMargins left="0.78740157480314965" right="0.39370078740157483" top="0.59055118110236227" bottom="0.59055118110236227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АП</vt:lpstr>
      <vt:lpstr>Для заполнения на компьютере</vt:lpstr>
      <vt:lpstr>Для заполнения от руки</vt:lpstr>
      <vt:lpstr>АВТОР</vt:lpstr>
      <vt:lpstr>'Для заполнения от руки'!Область_печати</vt:lpstr>
    </vt:vector>
  </TitlesOfParts>
  <Company>505.ru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Опросный лист "ОЗНА-Массомер"</dc:title>
  <dc:creator>Салихов С.Н. (ОСЭА, ОАО "АК "ОЗНА")</dc:creator>
  <cp:lastModifiedBy>Rybakov.AY</cp:lastModifiedBy>
  <cp:lastPrinted>2009-11-29T11:04:34Z</cp:lastPrinted>
  <dcterms:created xsi:type="dcterms:W3CDTF">2009-11-19T04:15:12Z</dcterms:created>
  <dcterms:modified xsi:type="dcterms:W3CDTF">2019-10-28T06:22:16Z</dcterms:modified>
</cp:coreProperties>
</file>