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kopchuk.AS\Desktop\"/>
    </mc:Choice>
  </mc:AlternateContent>
  <workbookProtection workbookAlgorithmName="SHA-512" workbookHashValue="J75VTP/3T4JW30c2dY7xF+mcC9rDFFAYPQ0/d+GRtaMisxN/AoFTV1PocCSRMUSRDHuYo9QRKd2e/qVmLNlw1g==" workbookSaltValue="q8po71izxT+Q3zCmFY/oEw==" workbookSpinCount="100000" lockStructure="1"/>
  <bookViews>
    <workbookView xWindow="1632" yWindow="-132" windowWidth="15180" windowHeight="11760" firstSheet="1" activeTab="1"/>
  </bookViews>
  <sheets>
    <sheet name="АП" sheetId="1" state="hidden" r:id="rId1"/>
    <sheet name="Для заполнения на компьютере" sheetId="2" r:id="rId2"/>
    <sheet name="Для заполнения от руки" sheetId="3" state="hidden" r:id="rId3"/>
  </sheets>
  <definedNames>
    <definedName name="Z_715602FD_3052_421A_8AE4_FF445DC56363_.wvu.Cols" localSheetId="0" hidden="1">АП!$ID:$ID</definedName>
    <definedName name="Z_715602FD_3052_421A_8AE4_FF445DC56363_.wvu.PrintArea" localSheetId="2" hidden="1">'Для заполнения от руки'!$A$1:$AI$213</definedName>
    <definedName name="Z_715602FD_3052_421A_8AE4_FF445DC56363_.wvu.Rows" localSheetId="1" hidden="1">'Для заполнения на компьютере'!$20:$23,'Для заполнения на компьютере'!$30:$34,'Для заполнения на компьютере'!$95:$101,'Для заполнения на компьютере'!$103:$112,'Для заполнения на компьютере'!$122:$124,'Для заполнения на компьютере'!$129:$130,'Для заполнения на компьютере'!$156:$159,'Для заполнения на компьютере'!$164:$169,'Для заполнения на компьютере'!$172:$174,'Для заполнения на компьютере'!$177:$181,'Для заполнения на компьютере'!$186:$189,'Для заполнения на компьютере'!$192:$193,'Для заполнения на компьютере'!$197:$199,'Для заполнения на компьютере'!$205:$206,'Для заполнения на компьютере'!$211:$214,'Для заполнения на компьютере'!$217:$219,'Для заполнения на компьютере'!$222:$224,'Для заполнения на компьютере'!$227:$229,'Для заполнения на компьютере'!$249:$253</definedName>
    <definedName name="АВТОР">АП!$ID$1</definedName>
    <definedName name="_xlnm.Print_Area" localSheetId="1">'Для заполнения на компьютере'!$A$1:$AI$288</definedName>
    <definedName name="_xlnm.Print_Area" localSheetId="2">'Для заполнения от руки'!$A$1:$AI$213</definedName>
  </definedNames>
  <calcPr calcId="152511" refMode="R1C1"/>
  <customWorkbookViews>
    <customWorkbookView name="Gilmutdinov.RR - Личное представление" guid="{715602FD-3052-421A-8AE4-FF445DC56363}" mergeInterval="0" personalView="1" maximized="1" xWindow="1" yWindow="1" windowWidth="1920" windowHeight="889" activeSheetId="2"/>
  </customWorkbookViews>
</workbook>
</file>

<file path=xl/calcChain.xml><?xml version="1.0" encoding="utf-8"?>
<calcChain xmlns="http://schemas.openxmlformats.org/spreadsheetml/2006/main">
  <c r="Q5" i="2" l="1"/>
  <c r="Q4" i="2"/>
  <c r="A107" i="2" l="1"/>
  <c r="A96" i="2"/>
  <c r="A104" i="2" l="1"/>
  <c r="A106" i="2"/>
  <c r="A95" i="2"/>
  <c r="C138" i="2" l="1"/>
  <c r="W30" i="2"/>
  <c r="A146" i="2"/>
  <c r="A145" i="2"/>
  <c r="C143" i="2"/>
  <c r="T144" i="2" l="1"/>
  <c r="V237" i="2"/>
  <c r="Y177" i="2"/>
  <c r="A141" i="2" l="1"/>
  <c r="A140" i="2"/>
  <c r="P129" i="2"/>
  <c r="T133" i="2"/>
  <c r="Q212" i="2"/>
  <c r="P140" i="2" l="1"/>
  <c r="R197" i="2"/>
  <c r="P6" i="2" l="1"/>
  <c r="AA126" i="2"/>
  <c r="A122" i="2"/>
  <c r="AG126" i="2"/>
  <c r="A125" i="2"/>
  <c r="A124" i="2"/>
  <c r="A123" i="2"/>
  <c r="A31" i="2" l="1"/>
  <c r="C93" i="2"/>
  <c r="A7" i="2"/>
  <c r="A32" i="2"/>
  <c r="A34" i="2"/>
  <c r="A33" i="2"/>
  <c r="C147" i="2" l="1"/>
  <c r="A159" i="2"/>
  <c r="A158" i="2"/>
  <c r="A157" i="2"/>
  <c r="A156" i="2"/>
  <c r="A164" i="2"/>
  <c r="A97" i="2"/>
  <c r="A169" i="2"/>
  <c r="A167" i="2"/>
  <c r="A166" i="2"/>
  <c r="A168" i="2"/>
  <c r="A165" i="2"/>
  <c r="AD164" i="2"/>
  <c r="AA169" i="2"/>
  <c r="AA168" i="2"/>
  <c r="AA167" i="2"/>
  <c r="AA166" i="2"/>
  <c r="AA165" i="2"/>
  <c r="O31" i="2"/>
  <c r="A229" i="2"/>
  <c r="A228" i="2"/>
  <c r="A227" i="2"/>
  <c r="C114" i="2"/>
  <c r="A108" i="2"/>
  <c r="A101" i="2"/>
  <c r="A100" i="2"/>
  <c r="A112" i="2"/>
  <c r="A111" i="2"/>
  <c r="AD186" i="2"/>
  <c r="Y172" i="2"/>
  <c r="T217" i="2"/>
  <c r="T223" i="2"/>
  <c r="U223" i="2"/>
  <c r="V30" i="2"/>
  <c r="R35" i="2"/>
  <c r="C35" i="2"/>
  <c r="AC111" i="2" l="1"/>
  <c r="A153" i="2"/>
  <c r="A152" i="2"/>
  <c r="A151" i="2"/>
  <c r="A150" i="2"/>
  <c r="A149" i="2"/>
  <c r="W111" i="2"/>
  <c r="W122" i="2"/>
  <c r="C155" i="2"/>
  <c r="P156" i="2"/>
  <c r="W96" i="2"/>
  <c r="AD165" i="2"/>
  <c r="W112" i="2"/>
  <c r="P31" i="2"/>
  <c r="P32" i="2" s="1"/>
  <c r="O32" i="2" s="1"/>
  <c r="X112" i="2"/>
  <c r="X111" i="2"/>
  <c r="AA111" i="2" l="1"/>
</calcChain>
</file>

<file path=xl/sharedStrings.xml><?xml version="1.0" encoding="utf-8"?>
<sst xmlns="http://schemas.openxmlformats.org/spreadsheetml/2006/main" count="491" uniqueCount="265">
  <si>
    <t>ОАО "Акционерная компания "ОЗНА"</t>
  </si>
  <si>
    <t>452600 Башкортостан, г.Октябрьский, ул.Северная 60</t>
  </si>
  <si>
    <t>E-mail: zu@ozna.ru; www.ozna.ru</t>
  </si>
  <si>
    <t>Опросный лист на изготовление                                                                                                измерительной установки "ОЗНА-Массомер"</t>
  </si>
  <si>
    <t xml:space="preserve"> Внимание! Убедительная просьба заполнять все поля!</t>
  </si>
  <si>
    <t>Наименование Вашей организации:</t>
  </si>
  <si>
    <t>Месторасположение Вашей организации:</t>
  </si>
  <si>
    <t>Контактный телефон и факс:</t>
  </si>
  <si>
    <t>E-mail: (адрес электронной почты)</t>
  </si>
  <si>
    <t>Должность опрашиваемого лица:</t>
  </si>
  <si>
    <t>Фамилия Имя Отчество:</t>
  </si>
  <si>
    <t>-</t>
  </si>
  <si>
    <t>УМ</t>
  </si>
  <si>
    <t>1)</t>
  </si>
  <si>
    <t>Выберите исполнение установки:</t>
  </si>
  <si>
    <t>Передвижная на шасси автомобиля.</t>
  </si>
  <si>
    <t>Передвижная на прицепе СЗАП.</t>
  </si>
  <si>
    <t>Передвижная на санях.</t>
  </si>
  <si>
    <t>Спецзаказ.</t>
  </si>
  <si>
    <t>2)</t>
  </si>
  <si>
    <t>Укажите технические характеристики скважин куста:</t>
  </si>
  <si>
    <t>№</t>
  </si>
  <si>
    <t>Скважина</t>
  </si>
  <si>
    <t>Обводнённость, %</t>
  </si>
  <si>
    <t>мин.</t>
  </si>
  <si>
    <t>макс.</t>
  </si>
  <si>
    <t>3)</t>
  </si>
  <si>
    <t>Укажите параметры рабочей среды:</t>
  </si>
  <si>
    <t>Фактическое рабочее давление в коллекторе нефтесбора, МПа:</t>
  </si>
  <si>
    <t>от</t>
  </si>
  <si>
    <t>до</t>
  </si>
  <si>
    <r>
      <t xml:space="preserve">Температура рабочей среды, </t>
    </r>
    <r>
      <rPr>
        <sz val="10"/>
        <rFont val="Arial"/>
        <family val="2"/>
        <charset val="204"/>
      </rPr>
      <t>°</t>
    </r>
    <r>
      <rPr>
        <sz val="10"/>
        <rFont val="Arial Cyr"/>
        <charset val="204"/>
      </rPr>
      <t>С:</t>
    </r>
  </si>
  <si>
    <t>Объёмное содержание парафина, %:</t>
  </si>
  <si>
    <t>Давление насыщения нефти, МПа:</t>
  </si>
  <si>
    <t>не более</t>
  </si>
  <si>
    <t>Содержание механических примесей, мг/л:</t>
  </si>
  <si>
    <t>х</t>
  </si>
  <si>
    <t>Да</t>
  </si>
  <si>
    <t>Нет</t>
  </si>
  <si>
    <t>Склонность нефти к пенообразованию:</t>
  </si>
  <si>
    <r>
      <t>Диаметр трубной обвязки от скважины до ИУ (D</t>
    </r>
    <r>
      <rPr>
        <sz val="7"/>
        <rFont val="Arial Cyr"/>
        <charset val="204"/>
      </rPr>
      <t>наруж.</t>
    </r>
    <r>
      <rPr>
        <sz val="10"/>
        <rFont val="Arial Cyr"/>
        <charset val="204"/>
      </rPr>
      <t xml:space="preserve"> х S</t>
    </r>
    <r>
      <rPr>
        <sz val="7"/>
        <rFont val="Arial Cyr"/>
        <charset val="204"/>
      </rPr>
      <t>стенки</t>
    </r>
    <r>
      <rPr>
        <sz val="10"/>
        <rFont val="Arial Cyr"/>
        <charset val="204"/>
      </rPr>
      <t>), мм:</t>
    </r>
  </si>
  <si>
    <r>
      <t>Диаметр трубной обвязки от ИУ до коллектора (D</t>
    </r>
    <r>
      <rPr>
        <sz val="7"/>
        <rFont val="Arial Cyr"/>
        <charset val="204"/>
      </rPr>
      <t>наруж.</t>
    </r>
    <r>
      <rPr>
        <sz val="10"/>
        <rFont val="Arial Cyr"/>
        <charset val="204"/>
      </rPr>
      <t xml:space="preserve"> х S</t>
    </r>
    <r>
      <rPr>
        <sz val="7"/>
        <rFont val="Arial Cyr"/>
        <charset val="204"/>
      </rPr>
      <t>стенки</t>
    </r>
    <r>
      <rPr>
        <sz val="10"/>
        <rFont val="Arial Cyr"/>
        <charset val="204"/>
      </rPr>
      <t>), мм:</t>
    </r>
  </si>
  <si>
    <t>4)</t>
  </si>
  <si>
    <t>Укажите необходимость комплектации установки насосом дозатором:</t>
  </si>
  <si>
    <t>Требуемая подача, л/ч:</t>
  </si>
  <si>
    <t>Ёмкость, л:</t>
  </si>
  <si>
    <t>Химреагент:</t>
  </si>
  <si>
    <t>5)</t>
  </si>
  <si>
    <t>Не устанавливать массовый расходомер на жидкостную линию.</t>
  </si>
  <si>
    <t>Массовый расходомер "Promass" производства "Endress+Hauser Gmb H&amp;CO.KG".</t>
  </si>
  <si>
    <t>Массовый расходомер "Rotamas" производства "Rota Yokogava Gmb H&amp;CO.KG".</t>
  </si>
  <si>
    <t>Не устанавливать массовый расходомер на газовую линию.</t>
  </si>
  <si>
    <t>6)</t>
  </si>
  <si>
    <t>7)</t>
  </si>
  <si>
    <t>Выберите исполнение установки по содержанию сероводорода:</t>
  </si>
  <si>
    <t>Сероводородное. Содержание сероводорода находится в пределах от 2 до 4%.</t>
  </si>
  <si>
    <t>Обычное с установкой газоанализатора сероводорода.</t>
  </si>
  <si>
    <t>8)</t>
  </si>
  <si>
    <t>Выберите климатическое исполнение установки:</t>
  </si>
  <si>
    <r>
      <t>У1 по ГОСТ 15150 (от -40 до +40)</t>
    </r>
    <r>
      <rPr>
        <sz val="10"/>
        <rFont val="Arial"/>
        <family val="2"/>
        <charset val="204"/>
      </rPr>
      <t>°С.</t>
    </r>
  </si>
  <si>
    <r>
      <t>УХЛ1 по ГОСТ 15150 (от -60 до +40)</t>
    </r>
    <r>
      <rPr>
        <sz val="10"/>
        <rFont val="Arial"/>
        <family val="2"/>
        <charset val="204"/>
      </rPr>
      <t>°С.</t>
    </r>
  </si>
  <si>
    <t>9)</t>
  </si>
  <si>
    <t>Не требуется.</t>
  </si>
  <si>
    <t>10)</t>
  </si>
  <si>
    <t>Выберите параметры системы автоматики:</t>
  </si>
  <si>
    <t>Укомплектовать установку системой автоматики на базе контроллера:</t>
  </si>
  <si>
    <t>Direct Logic.</t>
  </si>
  <si>
    <t>RTU 188.</t>
  </si>
  <si>
    <t>Связь с системой телемеханики:</t>
  </si>
  <si>
    <t>Система телемеханики верхнего уровня месторождения:</t>
  </si>
  <si>
    <t>"Регион-2000"</t>
  </si>
  <si>
    <t>"Телескоп+"</t>
  </si>
  <si>
    <t>"АДКУ-2000"</t>
  </si>
  <si>
    <t>Протокол MODBUS RTU (Slave), интерфейс RS-485.</t>
  </si>
  <si>
    <t>11)</t>
  </si>
  <si>
    <t>Выберите параметры сигнализации загазованности и пожара:</t>
  </si>
  <si>
    <t>Сигнализацию загазованности в БТ выполнить на базе газоанализатора:</t>
  </si>
  <si>
    <t>СГОЭС</t>
  </si>
  <si>
    <t>ГСМ</t>
  </si>
  <si>
    <t>Установить светозвуковую сигнализацию на входе в БТ:</t>
  </si>
  <si>
    <t>Система пожарной сигнализации:</t>
  </si>
  <si>
    <t>На базе ППКОП "Гранит" + комплект ПИ (дымовые в БА, тепловые взрывозащищённые в БТ, ручной на входе в БТ).</t>
  </si>
  <si>
    <t>Только комплект ПИ (дымовые в БА, тепловые взрывозащищённые в БТ, ручной на входе в БТ) с выводом на внешнюю клеммную коробку.</t>
  </si>
  <si>
    <t>12)</t>
  </si>
  <si>
    <t>Выберите дополнительные опции:</t>
  </si>
  <si>
    <t>Предусмотреть освещение установки:</t>
  </si>
  <si>
    <t>Выполнить освещение БТ на базе:</t>
  </si>
  <si>
    <t>Выполнить освещение БА на базе:</t>
  </si>
  <si>
    <t>Энергосберегающих ламп.</t>
  </si>
  <si>
    <t>Светодиодных ламп.</t>
  </si>
  <si>
    <t>Газоразрядных ламп типа ДРЛ.</t>
  </si>
  <si>
    <t>Только рабочее.</t>
  </si>
  <si>
    <t>Рабочее и наружное.</t>
  </si>
  <si>
    <t>Рабочее и аварийное.</t>
  </si>
  <si>
    <t>Рабочее, наружное и аварийное.</t>
  </si>
  <si>
    <t>От ручного выключателя.</t>
  </si>
  <si>
    <t>От датчика управления освещением (присутствия).</t>
  </si>
  <si>
    <t>Управление освещением в БА:</t>
  </si>
  <si>
    <t>Отопление в БТ выполнить на базе:</t>
  </si>
  <si>
    <t>Взрывозащищённых обогревателей ОВЭ.</t>
  </si>
  <si>
    <t>Взрывозащищённых электронагревателей ПИЭН.</t>
  </si>
  <si>
    <t>Укажите требования к мачте:</t>
  </si>
  <si>
    <t>Необходимость размещения дополнительного оборудования в БА:</t>
  </si>
  <si>
    <t>Установить телескопическую мачту:</t>
  </si>
  <si>
    <t>13)</t>
  </si>
  <si>
    <t>(по умолчанию - Заводское исполнение ОЗНА)</t>
  </si>
  <si>
    <t>14)</t>
  </si>
  <si>
    <t>Дополнительные требования к установке:</t>
  </si>
  <si>
    <t>Укажите какое оборудование необходимо разместить в БА и его габариты:</t>
  </si>
  <si>
    <t xml:space="preserve">Требования к покраске оборудования и наружной отделке здания: </t>
  </si>
  <si>
    <t>(должность)</t>
  </si>
  <si>
    <t>(фамилия имя отчество)</t>
  </si>
  <si>
    <t>(подпись)</t>
  </si>
  <si>
    <t>(дата)</t>
  </si>
  <si>
    <t>Тел./факс: (34767) 4-01-59, 9-50-11</t>
  </si>
  <si>
    <r>
      <t xml:space="preserve">Кинематическая вязкость водонефтяной смеси при 20 </t>
    </r>
    <r>
      <rPr>
        <sz val="10"/>
        <rFont val="Arial"/>
        <family val="2"/>
        <charset val="204"/>
      </rPr>
      <t>°</t>
    </r>
    <r>
      <rPr>
        <sz val="10"/>
        <rFont val="Arial Cyr"/>
        <charset val="204"/>
      </rPr>
      <t>С, сСт:</t>
    </r>
  </si>
  <si>
    <r>
      <t>Газовый фактор, нм</t>
    </r>
    <r>
      <rPr>
        <sz val="10"/>
        <rFont val="Arial"/>
        <family val="2"/>
        <charset val="204"/>
      </rPr>
      <t>³</t>
    </r>
    <r>
      <rPr>
        <sz val="10"/>
        <rFont val="Arial Cyr"/>
        <charset val="204"/>
      </rPr>
      <t>/т</t>
    </r>
  </si>
  <si>
    <r>
      <t>Среднесуточный дебит нефтяного газа, нм</t>
    </r>
    <r>
      <rPr>
        <sz val="9"/>
        <rFont val="Arial"/>
        <family val="2"/>
        <charset val="204"/>
      </rPr>
      <t>³</t>
    </r>
    <r>
      <rPr>
        <sz val="9"/>
        <rFont val="Arial Cyr"/>
        <charset val="204"/>
      </rPr>
      <t>/сут</t>
    </r>
  </si>
  <si>
    <r>
      <t>Среднесуточный дебит сырой нефти, м</t>
    </r>
    <r>
      <rPr>
        <sz val="9"/>
        <rFont val="Arial"/>
        <family val="2"/>
        <charset val="204"/>
      </rPr>
      <t>³</t>
    </r>
    <r>
      <rPr>
        <sz val="9"/>
        <rFont val="Arial Cyr"/>
        <charset val="204"/>
      </rPr>
      <t>/сут</t>
    </r>
  </si>
  <si>
    <r>
      <t>Плотность нефти, кг/м</t>
    </r>
    <r>
      <rPr>
        <sz val="10"/>
        <rFont val="Arial"/>
        <family val="2"/>
        <charset val="204"/>
      </rPr>
      <t>³</t>
    </r>
    <r>
      <rPr>
        <sz val="10"/>
        <rFont val="Arial Cyr"/>
        <charset val="204"/>
      </rPr>
      <t>:</t>
    </r>
  </si>
  <si>
    <r>
      <t>Плотность пластовой воды, кг/м</t>
    </r>
    <r>
      <rPr>
        <sz val="10"/>
        <rFont val="Arial"/>
        <family val="2"/>
        <charset val="204"/>
      </rPr>
      <t>³</t>
    </r>
    <r>
      <rPr>
        <sz val="10"/>
        <rFont val="Arial Cyr"/>
        <charset val="204"/>
      </rPr>
      <t>:</t>
    </r>
  </si>
  <si>
    <t>Установить.</t>
  </si>
  <si>
    <t>Счётчик жидкости турбинный ТОР на жидкостную линию:</t>
  </si>
  <si>
    <t>Установить только катушку.</t>
  </si>
  <si>
    <t>(№ позиции в таблице)</t>
  </si>
  <si>
    <t xml:space="preserve"> Условное обозначение заказа (заполните в соответствии с обозначением в таблице):</t>
  </si>
  <si>
    <t>№ позиции</t>
  </si>
  <si>
    <t>Обозначение</t>
  </si>
  <si>
    <t>Описание выбираемой позиции</t>
  </si>
  <si>
    <t>Тип расходомера на жидкостной линии:</t>
  </si>
  <si>
    <t>E</t>
  </si>
  <si>
    <t>R</t>
  </si>
  <si>
    <t>P</t>
  </si>
  <si>
    <t>X</t>
  </si>
  <si>
    <t>*</t>
  </si>
  <si>
    <t>Тип расходомера на газовой линии:</t>
  </si>
  <si>
    <t>Исполнение установки по содержанию сероводорода:</t>
  </si>
  <si>
    <t>О</t>
  </si>
  <si>
    <t>С</t>
  </si>
  <si>
    <t>Г</t>
  </si>
  <si>
    <t>Исполнение установки по назначению:</t>
  </si>
  <si>
    <t>Стационарная (где N - количество подключаемых скважин). Пример: С08 - 8 скважин, С12 - 12 скважин и т.д. до 14 (максимум). Не забудьте дополнительно согласовать компоновку входов.</t>
  </si>
  <si>
    <r>
      <t>С</t>
    </r>
    <r>
      <rPr>
        <u/>
        <sz val="8"/>
        <rFont val="Arial Cyr"/>
        <charset val="204"/>
      </rPr>
      <t xml:space="preserve"> N </t>
    </r>
  </si>
  <si>
    <t>ПШ</t>
  </si>
  <si>
    <t>ПП</t>
  </si>
  <si>
    <t>ПС</t>
  </si>
  <si>
    <t>Необходимость комплектации установки насосом дозатором:</t>
  </si>
  <si>
    <t>НД</t>
  </si>
  <si>
    <t>Да. Требуемая подача: ____ л/ч. Установить ёмкость: ____ л. Химреагент: __________________ .</t>
  </si>
  <si>
    <t>Х</t>
  </si>
  <si>
    <t>Климатическое исполнение установки:</t>
  </si>
  <si>
    <t>У1</t>
  </si>
  <si>
    <t>УХЛ1</t>
  </si>
  <si>
    <t>УХЛ1 по ГОСТ 15150 (от -60 до +40)°С.</t>
  </si>
  <si>
    <t>Необходимость установки влагомера:</t>
  </si>
  <si>
    <t>В1</t>
  </si>
  <si>
    <t>В2</t>
  </si>
  <si>
    <t>Установить катушку под влагомер (укажите марку _____________________________________).</t>
  </si>
  <si>
    <t>Система автоматики на базе контроллера:</t>
  </si>
  <si>
    <t>S</t>
  </si>
  <si>
    <t>D</t>
  </si>
  <si>
    <t>М</t>
  </si>
  <si>
    <t>Система телемеханики верхнего уровня:</t>
  </si>
  <si>
    <t>"Регион-2000".</t>
  </si>
  <si>
    <t>"Телескоп+".</t>
  </si>
  <si>
    <t>"АДКУ-2000".</t>
  </si>
  <si>
    <t>Р</t>
  </si>
  <si>
    <t>Т</t>
  </si>
  <si>
    <t>А</t>
  </si>
  <si>
    <t>ГСМ.</t>
  </si>
  <si>
    <t>Установить светозвуковую сигнализацию загазованности на входе в БТ.</t>
  </si>
  <si>
    <t>Наличие светозвуковой сигнализации загазованности на входе в БТ:</t>
  </si>
  <si>
    <t>П</t>
  </si>
  <si>
    <t>К</t>
  </si>
  <si>
    <t>Н</t>
  </si>
  <si>
    <t>Э</t>
  </si>
  <si>
    <t>Д</t>
  </si>
  <si>
    <t>В</t>
  </si>
  <si>
    <t>Наличие счётчика жидкости турбинного ТОР на жидкостной линии:</t>
  </si>
  <si>
    <t>Наличие телескопической мачты:</t>
  </si>
  <si>
    <t>Установить. Укажите требования к мачте: ______________________________________________ .</t>
  </si>
  <si>
    <t>Требуемые габариты БА:</t>
  </si>
  <si>
    <t>2 х 2</t>
  </si>
  <si>
    <t>__ х __</t>
  </si>
  <si>
    <t>Да. Укажите какое оборудование необходимо разместить дополнительно в БА:</t>
  </si>
  <si>
    <t>Укажите требуемые габариты аппаратурного блока в метрах.</t>
  </si>
  <si>
    <t>Спецзаказ:</t>
  </si>
  <si>
    <r>
      <t xml:space="preserve">Массовый расходомер "Micro Motion" производства "Emerson Process Management". </t>
    </r>
    <r>
      <rPr>
        <b/>
        <sz val="8"/>
        <rFont val="Arial Cyr"/>
        <charset val="204"/>
      </rPr>
      <t>(Рекомендуемое, по умолчанию.)</t>
    </r>
  </si>
  <si>
    <r>
      <t xml:space="preserve">Обычное. Содержание сероводорода не превышает 2%. </t>
    </r>
    <r>
      <rPr>
        <b/>
        <sz val="8"/>
        <rFont val="Arial Cyr"/>
        <charset val="204"/>
      </rPr>
      <t>(По умолчанию.)</t>
    </r>
  </si>
  <si>
    <r>
      <t xml:space="preserve">Не требуется. </t>
    </r>
    <r>
      <rPr>
        <b/>
        <sz val="8"/>
        <rFont val="Arial Cyr"/>
        <charset val="204"/>
      </rPr>
      <t>(По умолчанию.)</t>
    </r>
  </si>
  <si>
    <r>
      <t xml:space="preserve">У1 по ГОСТ 15150 (от -40 до +40)°С. </t>
    </r>
    <r>
      <rPr>
        <b/>
        <sz val="8"/>
        <rFont val="Arial Cyr"/>
        <charset val="204"/>
      </rPr>
      <t>(По умолчанию.)</t>
    </r>
  </si>
  <si>
    <r>
      <t xml:space="preserve">Scada Pack 32. </t>
    </r>
    <r>
      <rPr>
        <b/>
        <sz val="8"/>
        <rFont val="Arial Cyr"/>
        <charset val="204"/>
      </rPr>
      <t>(Рекомендуемое, по умолчанию.)</t>
    </r>
  </si>
  <si>
    <r>
      <t xml:space="preserve">Протокол MODBUS RTU (Slave), интерфейс RS-485. </t>
    </r>
    <r>
      <rPr>
        <b/>
        <sz val="8"/>
        <rFont val="Arial Cyr"/>
        <charset val="204"/>
      </rPr>
      <t>(Рекомендуемое, по умолчанию.)</t>
    </r>
  </si>
  <si>
    <r>
      <t xml:space="preserve">СГОЭС. </t>
    </r>
    <r>
      <rPr>
        <b/>
        <sz val="8"/>
        <rFont val="Arial Cyr"/>
        <charset val="204"/>
      </rPr>
      <t>(Рекомендуемое, по умолчанию.)</t>
    </r>
  </si>
  <si>
    <r>
      <t xml:space="preserve">На базе ППКОП "Гранит" + комплект ПИ (дымовые в БА, тепловые взрывозащищённые в БТ, ручной на входе в БТ). </t>
    </r>
    <r>
      <rPr>
        <b/>
        <sz val="8"/>
        <rFont val="Arial Cyr"/>
        <charset val="204"/>
      </rPr>
      <t>(Рекомендуемое, по умолчанию.)</t>
    </r>
  </si>
  <si>
    <r>
      <t xml:space="preserve">Аппаратурный блок выполнить в габарите 2 х 2 метра. </t>
    </r>
    <r>
      <rPr>
        <b/>
        <sz val="8"/>
        <rFont val="Arial Cyr"/>
        <charset val="204"/>
      </rPr>
      <t>(Рекомендуемое, по умолчанию.)</t>
    </r>
  </si>
  <si>
    <r>
      <t xml:space="preserve">Взрывозащищённых обогревателей ОВЭ. </t>
    </r>
    <r>
      <rPr>
        <b/>
        <sz val="8"/>
        <rFont val="Arial Cyr"/>
        <charset val="204"/>
      </rPr>
      <t>(Рекомендуемое, по умолчанию.)</t>
    </r>
  </si>
  <si>
    <r>
      <t xml:space="preserve">От ручного выключателя. </t>
    </r>
    <r>
      <rPr>
        <b/>
        <sz val="8"/>
        <rFont val="Arial Cyr"/>
        <charset val="204"/>
      </rPr>
      <t>(Рекомендуемое, по умолчанию.)</t>
    </r>
  </si>
  <si>
    <r>
      <t xml:space="preserve">Только рабочее. </t>
    </r>
    <r>
      <rPr>
        <b/>
        <sz val="8"/>
        <rFont val="Arial Cyr"/>
        <charset val="204"/>
      </rPr>
      <t>(По умолчанию.)</t>
    </r>
  </si>
  <si>
    <r>
      <t xml:space="preserve">Ламп накаливания. </t>
    </r>
    <r>
      <rPr>
        <b/>
        <sz val="8"/>
        <rFont val="Arial Cyr"/>
        <charset val="204"/>
      </rPr>
      <t>(По умолчанию.)</t>
    </r>
  </si>
  <si>
    <t>Установить влагомер (укажите марку ________________________________________________).</t>
  </si>
  <si>
    <t>Размер частиц механических примесей, мм:</t>
  </si>
  <si>
    <t>Укажите требуемое количество установок по данному опросному листу, шт.:</t>
  </si>
  <si>
    <t>ОЗНА-Массомер</t>
  </si>
  <si>
    <t>ОЗНА-Импульс</t>
  </si>
  <si>
    <t>ОЗНА-Vx</t>
  </si>
  <si>
    <t>Выберите тип установки:</t>
  </si>
  <si>
    <t>Массовый расходомер Micro Motion производства Emerson Process Management</t>
  </si>
  <si>
    <t>Спутник</t>
  </si>
  <si>
    <t>Авторские права на данный документ принадлежат Салихову Сергею Наилевичу, который является его создателем и полноправным владельцем! (SSN) - февраль 2010 года.</t>
  </si>
  <si>
    <t>Месторождение</t>
  </si>
  <si>
    <t>ОЗНА-СПЕКТР М</t>
  </si>
  <si>
    <t xml:space="preserve"> </t>
  </si>
  <si>
    <t/>
  </si>
  <si>
    <t>Тип флюида (газокондесат, черная нефть, битум и т.п.):</t>
  </si>
  <si>
    <t>Рабочее давление в коллекторе нефтесбора, МПа:</t>
  </si>
  <si>
    <t>мин</t>
  </si>
  <si>
    <t>рабочее</t>
  </si>
  <si>
    <t>макс</t>
  </si>
  <si>
    <t>Вязкость нефти, сП (сантипуаз):</t>
  </si>
  <si>
    <t>Рабочая температура УЭЦН, °С:</t>
  </si>
  <si>
    <t>Стационарная</t>
  </si>
  <si>
    <t>Удельный вес газа</t>
  </si>
  <si>
    <t>№ 
скв</t>
  </si>
  <si>
    <t>Среднесуточный дебит нефти, м³/сут</t>
  </si>
  <si>
    <t>ном.</t>
  </si>
  <si>
    <t>Среднесуточный дебит воды, м³/сут</t>
  </si>
  <si>
    <t>Среднесуточный дебит нефтяного газа, нм³/сут</t>
  </si>
  <si>
    <t>Газовый фактор, нм³/т</t>
  </si>
  <si>
    <t xml:space="preserve"> Внимание! Убедительная просьба заполнять все поля!
 При выборе опции «спецзаказ» просьба отразить характеристики заказа в поле 
 "Дополнительные требования к установке"</t>
  </si>
  <si>
    <t>На базе ППКОП «Сигнал 20П» + комплект ПИ (дымовые в БА, тепловые взрывозащищенные в БТ, ручной на входе в БТ)</t>
  </si>
  <si>
    <t>`</t>
  </si>
  <si>
    <t>Спецзаказ</t>
  </si>
  <si>
    <t>Исполнение трубопроводов:</t>
  </si>
  <si>
    <t>Сталь 09Г2С</t>
  </si>
  <si>
    <t>Сталь 20</t>
  </si>
  <si>
    <t>Сталь 13ХФА</t>
  </si>
  <si>
    <t>Расчетное давление фактическое, МПа</t>
  </si>
  <si>
    <t>2.1х2.1х2.3 (по раме 2х2)</t>
  </si>
  <si>
    <t>2.6х2.2х2.3 (по раме 2.5х2)</t>
  </si>
  <si>
    <t>2.5х2.2х2.7 (по раме 2,5х2)</t>
  </si>
  <si>
    <t>3.1х2.1х2.2 (по раме 3х2)</t>
  </si>
  <si>
    <t>3.2х3.1х2.3 (по раме 3х3)</t>
  </si>
  <si>
    <t>3.2х3х2.7 (по раме 3х3)</t>
  </si>
  <si>
    <t>3.6х3.5х2.3 (по раме 3.5х3)</t>
  </si>
  <si>
    <t>4х3.2х2.6 (по раме 4х3)</t>
  </si>
  <si>
    <t>5х3.2х2.6 (по раме 5х3)</t>
  </si>
  <si>
    <t>6х3.2х2.6 (по раме 6х3)</t>
  </si>
  <si>
    <t>Требуемые габариты БА (Д х Ш х В), м:</t>
  </si>
  <si>
    <t>АО  "ОЗНА-Измерительные системы"</t>
  </si>
  <si>
    <t>Обычное. Содержание сероводорода не превышает 2%.</t>
  </si>
  <si>
    <t>Установить</t>
  </si>
  <si>
    <t>15)</t>
  </si>
  <si>
    <t>16)</t>
  </si>
  <si>
    <t>17)</t>
  </si>
  <si>
    <t>ТМ_ОКО v2.X</t>
  </si>
  <si>
    <t>У1 по ГОСТ 15150 (от -40 до +40)°С.</t>
  </si>
  <si>
    <t>Тел./факс КО: (34767) 4-01-59, 9-50-11</t>
  </si>
  <si>
    <t>Не требуется</t>
  </si>
  <si>
    <t>Массовый расходомер ЭМИС-МАСС производства ЭМИС</t>
  </si>
  <si>
    <t xml:space="preserve">Массовый расходомер Optimass производства KROHNE  </t>
  </si>
  <si>
    <t>Счетчик вихревой ЭМИС-ВИХРЬ производства ЭМИС</t>
  </si>
  <si>
    <t>Массовый расходомер Optimass производства KROHNE</t>
  </si>
  <si>
    <t>ДАК</t>
  </si>
  <si>
    <t>B&amp;R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</si>
</sst>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7"/>
      <name val="Arial Cyr"/>
      <charset val="204"/>
    </font>
    <font>
      <u/>
      <sz val="10"/>
      <name val="Arial Cyr"/>
      <charset val="204"/>
    </font>
    <font>
      <sz val="6"/>
      <name val="Arial Cyr"/>
      <charset val="204"/>
    </font>
    <font>
      <sz val="9"/>
      <name val="Arial"/>
      <family val="2"/>
      <charset val="204"/>
    </font>
    <font>
      <b/>
      <sz val="8"/>
      <name val="Arial Cyr"/>
      <charset val="204"/>
    </font>
    <font>
      <u/>
      <sz val="8"/>
      <name val="Arial Cyr"/>
      <charset val="204"/>
    </font>
    <font>
      <sz val="10"/>
      <color theme="0"/>
      <name val="Arial Cyr"/>
      <charset val="204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8">
    <xf numFmtId="0" fontId="0" fillId="0" borderId="0" xfId="0"/>
    <xf numFmtId="0" fontId="7" fillId="0" borderId="0" xfId="0" applyFont="1"/>
    <xf numFmtId="0" fontId="0" fillId="2" borderId="0" xfId="0" applyFill="1"/>
    <xf numFmtId="0" fontId="0" fillId="0" borderId="0" xfId="0" applyAlignment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12" fillId="0" borderId="0" xfId="0" applyFont="1" applyAlignment="1">
      <alignment horizontal="center" vertical="justify"/>
    </xf>
    <xf numFmtId="0" fontId="2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0" fontId="11" fillId="2" borderId="0" xfId="0" applyFont="1" applyFill="1" applyAlignment="1" applyProtection="1">
      <alignment horizontal="left"/>
      <protection hidden="1"/>
    </xf>
    <xf numFmtId="0" fontId="0" fillId="2" borderId="0" xfId="0" applyFill="1" applyAlignment="1" applyProtection="1">
      <alignment horizontal="left"/>
      <protection hidden="1"/>
    </xf>
    <xf numFmtId="0" fontId="0" fillId="2" borderId="0" xfId="0" applyFill="1" applyAlignment="1" applyProtection="1">
      <protection hidden="1"/>
    </xf>
    <xf numFmtId="0" fontId="1" fillId="2" borderId="0" xfId="0" applyFont="1" applyFill="1" applyProtection="1">
      <protection hidden="1"/>
    </xf>
    <xf numFmtId="0" fontId="0" fillId="2" borderId="0" xfId="0" applyFill="1" applyBorder="1" applyAlignment="1" applyProtection="1">
      <protection hidden="1"/>
    </xf>
    <xf numFmtId="0" fontId="11" fillId="2" borderId="0" xfId="0" applyFont="1" applyFill="1" applyAlignment="1" applyProtection="1">
      <protection hidden="1"/>
    </xf>
    <xf numFmtId="49" fontId="0" fillId="2" borderId="0" xfId="0" applyNumberForma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 vertical="justify"/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0" fillId="2" borderId="0" xfId="0" applyFill="1" applyBorder="1" applyAlignment="1">
      <alignment horizontal="center" vertical="center"/>
    </xf>
    <xf numFmtId="49" fontId="0" fillId="2" borderId="0" xfId="0" applyNumberFormat="1" applyFill="1" applyBorder="1" applyAlignment="1" applyProtection="1">
      <alignment vertical="center"/>
      <protection hidden="1"/>
    </xf>
    <xf numFmtId="0" fontId="8" fillId="2" borderId="0" xfId="0" applyFont="1" applyFill="1" applyAlignment="1" applyProtection="1">
      <alignment horizontal="left" vertical="center"/>
      <protection hidden="1"/>
    </xf>
    <xf numFmtId="0" fontId="8" fillId="0" borderId="0" xfId="0" applyFont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1" fontId="8" fillId="2" borderId="0" xfId="0" applyNumberFormat="1" applyFont="1" applyFill="1" applyBorder="1" applyAlignment="1" applyProtection="1">
      <alignment horizontal="center" vertical="center"/>
      <protection locked="0" hidden="1"/>
    </xf>
    <xf numFmtId="0" fontId="8" fillId="2" borderId="0" xfId="0" applyFont="1" applyFill="1" applyAlignment="1">
      <alignment horizontal="left" vertical="center"/>
    </xf>
    <xf numFmtId="0" fontId="0" fillId="2" borderId="0" xfId="0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protection hidden="1"/>
    </xf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0" fontId="0" fillId="0" borderId="0" xfId="0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1" fontId="8" fillId="2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justify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1" fontId="0" fillId="2" borderId="0" xfId="0" applyNumberFormat="1" applyFill="1" applyBorder="1" applyAlignment="1" applyProtection="1">
      <alignment horizontal="center" vertical="center"/>
      <protection locked="0"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0" fontId="0" fillId="2" borderId="0" xfId="0" applyFont="1" applyFill="1" applyProtection="1"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0" fontId="0" fillId="4" borderId="0" xfId="0" applyFill="1" applyAlignment="1" applyProtection="1">
      <alignment horizontal="left" vertical="center"/>
      <protection hidden="1"/>
    </xf>
    <xf numFmtId="0" fontId="0" fillId="4" borderId="0" xfId="0" applyFill="1" applyBorder="1" applyAlignment="1" applyProtection="1">
      <alignment horizontal="center" vertical="center"/>
      <protection locked="0" hidden="1"/>
    </xf>
    <xf numFmtId="0" fontId="0" fillId="4" borderId="8" xfId="0" applyFill="1" applyBorder="1" applyAlignment="1" applyProtection="1">
      <alignment horizontal="center" vertical="center"/>
      <protection locked="0" hidden="1"/>
    </xf>
    <xf numFmtId="0" fontId="0" fillId="3" borderId="0" xfId="0" applyFill="1" applyAlignment="1">
      <alignment horizontal="left" vertical="center"/>
    </xf>
    <xf numFmtId="0" fontId="0" fillId="4" borderId="0" xfId="0" applyFill="1" applyBorder="1" applyAlignment="1" applyProtection="1">
      <alignment horizontal="left" vertical="center"/>
      <protection hidden="1"/>
    </xf>
    <xf numFmtId="49" fontId="0" fillId="4" borderId="0" xfId="0" applyNumberFormat="1" applyFill="1" applyBorder="1" applyAlignment="1" applyProtection="1">
      <alignment vertical="center"/>
      <protection hidden="1"/>
    </xf>
    <xf numFmtId="0" fontId="0" fillId="4" borderId="0" xfId="0" applyFill="1" applyAlignment="1">
      <alignment horizontal="left" vertical="center"/>
    </xf>
    <xf numFmtId="0" fontId="0" fillId="4" borderId="0" xfId="0" applyFill="1" applyAlignment="1" applyProtection="1">
      <alignment horizontal="center" vertical="center"/>
      <protection hidden="1"/>
    </xf>
    <xf numFmtId="1" fontId="8" fillId="4" borderId="0" xfId="0" applyNumberFormat="1" applyFont="1" applyFill="1" applyBorder="1" applyAlignment="1" applyProtection="1">
      <alignment horizontal="center" vertical="center"/>
      <protection locked="0" hidden="1"/>
    </xf>
    <xf numFmtId="0" fontId="0" fillId="4" borderId="0" xfId="0" applyFill="1" applyBorder="1" applyAlignment="1">
      <alignment horizontal="left" vertical="center"/>
    </xf>
    <xf numFmtId="0" fontId="0" fillId="4" borderId="0" xfId="0" applyFill="1" applyAlignment="1" applyProtection="1">
      <alignment horizontal="left" vertical="center"/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locked="0"/>
    </xf>
    <xf numFmtId="0" fontId="9" fillId="5" borderId="0" xfId="0" applyFont="1" applyFill="1"/>
    <xf numFmtId="1" fontId="8" fillId="4" borderId="0" xfId="0" applyNumberFormat="1" applyFont="1" applyFill="1" applyBorder="1" applyAlignment="1" applyProtection="1">
      <alignment horizontal="center" vertical="center"/>
      <protection hidden="1"/>
    </xf>
    <xf numFmtId="0" fontId="0" fillId="4" borderId="0" xfId="0" applyFill="1" applyProtection="1">
      <protection hidden="1"/>
    </xf>
    <xf numFmtId="0" fontId="0" fillId="2" borderId="4" xfId="0" applyFill="1" applyBorder="1" applyProtection="1">
      <protection hidden="1"/>
    </xf>
    <xf numFmtId="0" fontId="0" fillId="2" borderId="12" xfId="0" applyFill="1" applyBorder="1" applyProtection="1">
      <protection hidden="1"/>
    </xf>
    <xf numFmtId="0" fontId="0" fillId="0" borderId="10" xfId="0" applyFill="1" applyBorder="1" applyProtection="1">
      <protection hidden="1"/>
    </xf>
    <xf numFmtId="0" fontId="0" fillId="2" borderId="10" xfId="0" applyFill="1" applyBorder="1" applyProtection="1">
      <protection hidden="1"/>
    </xf>
    <xf numFmtId="49" fontId="8" fillId="2" borderId="0" xfId="0" applyNumberFormat="1" applyFont="1" applyFill="1" applyBorder="1" applyAlignment="1" applyProtection="1">
      <alignment vertical="center"/>
      <protection locked="0" hidden="1"/>
    </xf>
    <xf numFmtId="1" fontId="8" fillId="2" borderId="1" xfId="0" applyNumberFormat="1" applyFont="1" applyFill="1" applyBorder="1" applyAlignment="1" applyProtection="1">
      <alignment horizontal="center" vertical="center"/>
      <protection locked="0" hidden="1"/>
    </xf>
    <xf numFmtId="49" fontId="8" fillId="2" borderId="7" xfId="0" applyNumberFormat="1" applyFont="1" applyFill="1" applyBorder="1" applyAlignment="1" applyProtection="1">
      <alignment horizontal="center" vertical="center"/>
      <protection locked="0" hidden="1"/>
    </xf>
    <xf numFmtId="49" fontId="8" fillId="2" borderId="9" xfId="0" applyNumberFormat="1" applyFont="1" applyFill="1" applyBorder="1" applyAlignment="1" applyProtection="1">
      <alignment horizontal="center" vertical="center"/>
      <protection locked="0" hidden="1"/>
    </xf>
    <xf numFmtId="0" fontId="13" fillId="2" borderId="9" xfId="0" applyFont="1" applyFill="1" applyBorder="1" applyAlignment="1" applyProtection="1">
      <alignment vertical="center"/>
      <protection hidden="1"/>
    </xf>
    <xf numFmtId="0" fontId="13" fillId="2" borderId="1" xfId="0" applyFont="1" applyFill="1" applyBorder="1" applyAlignment="1" applyProtection="1">
      <alignment horizontal="center" vertical="center"/>
      <protection hidden="1"/>
    </xf>
    <xf numFmtId="0" fontId="13" fillId="2" borderId="1" xfId="0" applyFont="1" applyFill="1" applyBorder="1" applyAlignment="1" applyProtection="1">
      <alignment vertical="center"/>
      <protection hidden="1"/>
    </xf>
    <xf numFmtId="49" fontId="8" fillId="2" borderId="8" xfId="0" applyNumberFormat="1" applyFont="1" applyFill="1" applyBorder="1" applyAlignment="1" applyProtection="1">
      <alignment horizontal="center" vertical="center"/>
      <protection locked="0" hidden="1"/>
    </xf>
    <xf numFmtId="49" fontId="8" fillId="2" borderId="1" xfId="0" applyNumberFormat="1" applyFont="1" applyFill="1" applyBorder="1" applyAlignment="1" applyProtection="1">
      <alignment horizontal="center" vertical="center"/>
      <protection locked="0" hidden="1"/>
    </xf>
    <xf numFmtId="0" fontId="0" fillId="4" borderId="0" xfId="0" applyFill="1" applyBorder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left" vertical="center"/>
      <protection hidden="1"/>
    </xf>
    <xf numFmtId="164" fontId="0" fillId="2" borderId="0" xfId="0" applyNumberForma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left"/>
      <protection hidden="1"/>
    </xf>
    <xf numFmtId="0" fontId="0" fillId="2" borderId="12" xfId="0" applyFill="1" applyBorder="1" applyAlignment="1" applyProtection="1">
      <alignment horizontal="right"/>
      <protection hidden="1"/>
    </xf>
    <xf numFmtId="0" fontId="0" fillId="2" borderId="12" xfId="0" applyFill="1" applyBorder="1" applyAlignment="1" applyProtection="1">
      <alignment horizontal="center" vertical="center"/>
      <protection locked="0" hidden="1"/>
    </xf>
    <xf numFmtId="0" fontId="0" fillId="2" borderId="0" xfId="0" applyFill="1" applyBorder="1" applyAlignment="1" applyProtection="1">
      <alignment horizontal="center" vertical="center"/>
      <protection locked="0" hidden="1"/>
    </xf>
    <xf numFmtId="164" fontId="0" fillId="2" borderId="0" xfId="0" applyNumberFormat="1" applyFill="1" applyBorder="1" applyAlignment="1" applyProtection="1">
      <alignment horizontal="center" vertical="center"/>
      <protection locked="0" hidden="1"/>
    </xf>
    <xf numFmtId="0" fontId="0" fillId="0" borderId="0" xfId="0" applyBorder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horizontal="left"/>
      <protection hidden="1"/>
    </xf>
    <xf numFmtId="49" fontId="8" fillId="2" borderId="7" xfId="0" applyNumberFormat="1" applyFont="1" applyFill="1" applyBorder="1" applyAlignment="1" applyProtection="1">
      <alignment horizontal="center" vertical="center"/>
      <protection locked="0" hidden="1"/>
    </xf>
    <xf numFmtId="49" fontId="8" fillId="2" borderId="9" xfId="0" applyNumberFormat="1" applyFont="1" applyFill="1" applyBorder="1" applyAlignment="1" applyProtection="1">
      <alignment horizontal="center" vertical="center"/>
      <protection locked="0" hidden="1"/>
    </xf>
    <xf numFmtId="1" fontId="8" fillId="2" borderId="1" xfId="0" applyNumberFormat="1" applyFont="1" applyFill="1" applyBorder="1" applyAlignment="1" applyProtection="1">
      <alignment horizontal="center" vertical="center"/>
      <protection locked="0" hidden="1"/>
    </xf>
    <xf numFmtId="0" fontId="0" fillId="2" borderId="0" xfId="0" applyFill="1" applyAlignment="1" applyProtection="1">
      <alignment horizontal="center" vertical="center"/>
      <protection hidden="1"/>
    </xf>
    <xf numFmtId="1" fontId="8" fillId="2" borderId="7" xfId="0" applyNumberFormat="1" applyFont="1" applyFill="1" applyBorder="1" applyAlignment="1" applyProtection="1">
      <alignment horizontal="center" vertical="center"/>
      <protection locked="0" hidden="1"/>
    </xf>
    <xf numFmtId="1" fontId="8" fillId="2" borderId="9" xfId="0" applyNumberFormat="1" applyFont="1" applyFill="1" applyBorder="1" applyAlignment="1" applyProtection="1">
      <alignment horizontal="center" vertical="center"/>
      <protection locked="0" hidden="1"/>
    </xf>
    <xf numFmtId="0" fontId="0" fillId="2" borderId="0" xfId="0" applyFill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/>
      <protection hidden="1"/>
    </xf>
    <xf numFmtId="164" fontId="8" fillId="2" borderId="0" xfId="0" applyNumberFormat="1" applyFont="1" applyFill="1" applyBorder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left" vertical="center"/>
      <protection hidden="1"/>
    </xf>
    <xf numFmtId="0" fontId="0" fillId="2" borderId="7" xfId="0" applyFill="1" applyBorder="1" applyAlignment="1" applyProtection="1">
      <alignment horizontal="center" vertical="center"/>
      <protection locked="0" hidden="1"/>
    </xf>
    <xf numFmtId="0" fontId="0" fillId="2" borderId="8" xfId="0" applyFill="1" applyBorder="1" applyAlignment="1" applyProtection="1">
      <alignment horizontal="center" vertical="center"/>
      <protection locked="0" hidden="1"/>
    </xf>
    <xf numFmtId="0" fontId="0" fillId="2" borderId="9" xfId="0" applyFill="1" applyBorder="1" applyAlignment="1" applyProtection="1">
      <alignment horizontal="center" vertical="center"/>
      <protection locked="0" hidden="1"/>
    </xf>
    <xf numFmtId="1" fontId="8" fillId="4" borderId="7" xfId="0" applyNumberFormat="1" applyFont="1" applyFill="1" applyBorder="1" applyAlignment="1" applyProtection="1">
      <alignment horizontal="center" vertical="center"/>
      <protection locked="0" hidden="1"/>
    </xf>
    <xf numFmtId="1" fontId="8" fillId="4" borderId="9" xfId="0" applyNumberFormat="1" applyFont="1" applyFill="1" applyBorder="1" applyAlignment="1" applyProtection="1">
      <alignment horizontal="center" vertical="center"/>
      <protection locked="0" hidden="1"/>
    </xf>
    <xf numFmtId="1" fontId="8" fillId="4" borderId="1" xfId="0" applyNumberFormat="1" applyFont="1" applyFill="1" applyBorder="1" applyAlignment="1" applyProtection="1">
      <alignment horizontal="center" vertical="center"/>
      <protection locked="0" hidden="1"/>
    </xf>
    <xf numFmtId="0" fontId="0" fillId="4" borderId="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1" fontId="8" fillId="4" borderId="8" xfId="0" applyNumberFormat="1" applyFont="1" applyFill="1" applyBorder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center" vertical="center"/>
      <protection hidden="1"/>
    </xf>
    <xf numFmtId="164" fontId="8" fillId="2" borderId="1" xfId="0" applyNumberFormat="1" applyFont="1" applyFill="1" applyBorder="1" applyAlignment="1" applyProtection="1">
      <alignment horizontal="center" vertical="center"/>
      <protection locked="0" hidden="1"/>
    </xf>
    <xf numFmtId="0" fontId="0" fillId="4" borderId="7" xfId="0" applyFill="1" applyBorder="1" applyAlignment="1" applyProtection="1">
      <alignment horizontal="center" vertical="center"/>
      <protection locked="0" hidden="1"/>
    </xf>
    <xf numFmtId="0" fontId="0" fillId="4" borderId="9" xfId="0" applyFill="1" applyBorder="1" applyAlignment="1" applyProtection="1">
      <alignment horizontal="center" vertical="center"/>
      <protection locked="0" hidden="1"/>
    </xf>
    <xf numFmtId="0" fontId="0" fillId="4" borderId="6" xfId="0" applyFill="1" applyBorder="1" applyAlignment="1" applyProtection="1">
      <alignment horizontal="center" vertical="center"/>
      <protection hidden="1"/>
    </xf>
    <xf numFmtId="0" fontId="0" fillId="4" borderId="10" xfId="0" applyFill="1" applyBorder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horizontal="left" vertical="center"/>
      <protection hidden="1"/>
    </xf>
    <xf numFmtId="0" fontId="0" fillId="4" borderId="0" xfId="0" applyFill="1" applyBorder="1" applyAlignment="1" applyProtection="1">
      <alignment horizontal="left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horizontal="center" vertical="center"/>
      <protection hidden="1"/>
    </xf>
    <xf numFmtId="164" fontId="0" fillId="4" borderId="0" xfId="0" applyNumberForma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left"/>
      <protection hidden="1"/>
    </xf>
    <xf numFmtId="1" fontId="8" fillId="2" borderId="8" xfId="0" applyNumberFormat="1" applyFont="1" applyFill="1" applyBorder="1" applyAlignment="1" applyProtection="1">
      <alignment horizontal="center" vertical="center"/>
      <protection locked="0" hidden="1"/>
    </xf>
    <xf numFmtId="0" fontId="17" fillId="2" borderId="11" xfId="0" applyFont="1" applyFill="1" applyBorder="1" applyAlignment="1" applyProtection="1">
      <alignment horizontal="center" vertical="center" wrapText="1"/>
      <protection hidden="1"/>
    </xf>
    <xf numFmtId="0" fontId="17" fillId="2" borderId="12" xfId="0" applyFont="1" applyFill="1" applyBorder="1" applyAlignment="1" applyProtection="1">
      <alignment horizontal="center" vertical="center" wrapText="1"/>
      <protection hidden="1"/>
    </xf>
    <xf numFmtId="0" fontId="17" fillId="2" borderId="13" xfId="0" applyFont="1" applyFill="1" applyBorder="1" applyAlignment="1" applyProtection="1">
      <alignment horizontal="center" vertical="center" wrapText="1"/>
      <protection hidden="1"/>
    </xf>
    <xf numFmtId="0" fontId="17" fillId="2" borderId="3" xfId="0" applyFont="1" applyFill="1" applyBorder="1" applyAlignment="1" applyProtection="1">
      <alignment horizontal="center" vertical="center" wrapText="1"/>
      <protection hidden="1"/>
    </xf>
    <xf numFmtId="0" fontId="17" fillId="2" borderId="4" xfId="0" applyFont="1" applyFill="1" applyBorder="1" applyAlignment="1" applyProtection="1">
      <alignment horizontal="center" vertical="center" wrapText="1"/>
      <protection hidden="1"/>
    </xf>
    <xf numFmtId="0" fontId="17" fillId="2" borderId="5" xfId="0" applyFont="1" applyFill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 wrapText="1"/>
      <protection hidden="1"/>
    </xf>
    <xf numFmtId="0" fontId="0" fillId="2" borderId="13" xfId="0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0" fillId="0" borderId="9" xfId="0" applyBorder="1"/>
    <xf numFmtId="0" fontId="0" fillId="4" borderId="0" xfId="0" applyFont="1" applyFill="1" applyAlignment="1" applyProtection="1">
      <alignment horizontal="left" vertical="center"/>
      <protection hidden="1"/>
    </xf>
    <xf numFmtId="1" fontId="0" fillId="2" borderId="7" xfId="0" applyNumberFormat="1" applyFill="1" applyBorder="1" applyAlignment="1" applyProtection="1">
      <alignment horizontal="center" vertical="center" shrinkToFit="1"/>
      <protection locked="0"/>
    </xf>
    <xf numFmtId="1" fontId="0" fillId="2" borderId="8" xfId="0" applyNumberFormat="1" applyFill="1" applyBorder="1" applyAlignment="1" applyProtection="1">
      <alignment horizontal="center" vertical="center" shrinkToFit="1"/>
      <protection locked="0"/>
    </xf>
    <xf numFmtId="1" fontId="0" fillId="2" borderId="9" xfId="0" applyNumberFormat="1" applyFill="1" applyBorder="1" applyAlignment="1" applyProtection="1">
      <alignment horizontal="center" vertical="center" shrinkToFit="1"/>
      <protection locked="0"/>
    </xf>
    <xf numFmtId="0" fontId="1" fillId="2" borderId="7" xfId="0" applyFont="1" applyFill="1" applyBorder="1" applyAlignment="1" applyProtection="1">
      <alignment horizontal="left" vertical="center"/>
      <protection hidden="1"/>
    </xf>
    <xf numFmtId="0" fontId="1" fillId="2" borderId="8" xfId="0" applyFont="1" applyFill="1" applyBorder="1" applyAlignment="1" applyProtection="1">
      <alignment horizontal="left" vertical="center"/>
      <protection hidden="1"/>
    </xf>
    <xf numFmtId="0" fontId="1" fillId="2" borderId="9" xfId="0" applyFont="1" applyFill="1" applyBorder="1" applyAlignment="1" applyProtection="1">
      <alignment horizontal="left" vertical="center"/>
      <protection hidden="1"/>
    </xf>
    <xf numFmtId="0" fontId="0" fillId="0" borderId="7" xfId="0" applyBorder="1" applyAlignment="1" applyProtection="1">
      <alignment horizontal="left" vertical="center"/>
      <protection hidden="1"/>
    </xf>
    <xf numFmtId="0" fontId="0" fillId="0" borderId="8" xfId="0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0" fillId="2" borderId="7" xfId="0" applyFont="1" applyFill="1" applyBorder="1" applyAlignment="1" applyProtection="1">
      <alignment horizontal="center" vertical="center"/>
      <protection hidden="1"/>
    </xf>
    <xf numFmtId="0" fontId="0" fillId="2" borderId="8" xfId="0" applyFont="1" applyFill="1" applyBorder="1" applyAlignment="1" applyProtection="1">
      <alignment horizontal="center" vertical="center"/>
      <protection hidden="1"/>
    </xf>
    <xf numFmtId="0" fontId="0" fillId="2" borderId="9" xfId="0" applyFont="1" applyFill="1" applyBorder="1" applyAlignment="1" applyProtection="1">
      <alignment horizontal="center" vertical="center"/>
      <protection hidden="1"/>
    </xf>
    <xf numFmtId="0" fontId="13" fillId="2" borderId="1" xfId="0" applyFont="1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left" vertical="center"/>
      <protection locked="0" hidden="1"/>
    </xf>
    <xf numFmtId="0" fontId="0" fillId="2" borderId="8" xfId="0" applyFill="1" applyBorder="1" applyAlignment="1" applyProtection="1">
      <alignment horizontal="left" vertical="center"/>
      <protection locked="0" hidden="1"/>
    </xf>
    <xf numFmtId="0" fontId="0" fillId="2" borderId="9" xfId="0" applyFill="1" applyBorder="1" applyAlignment="1" applyProtection="1">
      <alignment horizontal="left" vertical="center"/>
      <protection locked="0"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Border="1" applyAlignment="1" applyProtection="1">
      <alignment horizontal="left" vertical="center"/>
      <protection hidden="1"/>
    </xf>
    <xf numFmtId="0" fontId="16" fillId="0" borderId="6" xfId="0" applyFont="1" applyBorder="1" applyAlignment="1" applyProtection="1">
      <alignment horizontal="center" vertical="center" shrinkToFit="1"/>
      <protection hidden="1"/>
    </xf>
    <xf numFmtId="0" fontId="16" fillId="0" borderId="0" xfId="0" applyFont="1" applyAlignment="1" applyProtection="1">
      <alignment horizontal="center" vertical="center" shrinkToFit="1"/>
      <protection hidden="1"/>
    </xf>
    <xf numFmtId="0" fontId="6" fillId="4" borderId="0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/>
      <protection locked="0"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 horizontal="center" vertical="center" shrinkToFit="1"/>
      <protection hidden="1"/>
    </xf>
    <xf numFmtId="165" fontId="0" fillId="0" borderId="1" xfId="0" applyNumberFormat="1" applyBorder="1" applyAlignment="1" applyProtection="1">
      <alignment horizontal="left" vertical="center" shrinkToFit="1"/>
      <protection locked="0"/>
    </xf>
    <xf numFmtId="165" fontId="0" fillId="0" borderId="7" xfId="0" applyNumberFormat="1" applyBorder="1" applyAlignment="1" applyProtection="1">
      <alignment horizontal="left" vertical="center" shrinkToFit="1"/>
      <protection locked="0"/>
    </xf>
    <xf numFmtId="165" fontId="0" fillId="0" borderId="8" xfId="0" applyNumberFormat="1" applyBorder="1" applyAlignment="1" applyProtection="1">
      <alignment horizontal="left" vertical="center" shrinkToFit="1"/>
      <protection locked="0"/>
    </xf>
    <xf numFmtId="165" fontId="0" fillId="0" borderId="9" xfId="0" applyNumberFormat="1" applyBorder="1" applyAlignment="1" applyProtection="1">
      <alignment horizontal="left" vertical="center" shrinkToFit="1"/>
      <protection locked="0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left" vertical="top" wrapText="1"/>
      <protection hidden="1"/>
    </xf>
    <xf numFmtId="0" fontId="7" fillId="2" borderId="0" xfId="0" applyFont="1" applyFill="1" applyBorder="1" applyAlignment="1" applyProtection="1">
      <alignment horizontal="left" vertical="top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49" fontId="0" fillId="2" borderId="7" xfId="0" applyNumberFormat="1" applyFill="1" applyBorder="1" applyAlignment="1" applyProtection="1">
      <alignment horizontal="center" vertical="center"/>
      <protection locked="0" hidden="1"/>
    </xf>
    <xf numFmtId="49" fontId="0" fillId="2" borderId="8" xfId="0" applyNumberFormat="1" applyFill="1" applyBorder="1" applyAlignment="1" applyProtection="1">
      <alignment horizontal="center" vertical="center"/>
      <protection locked="0" hidden="1"/>
    </xf>
    <xf numFmtId="49" fontId="0" fillId="2" borderId="9" xfId="0" applyNumberFormat="1" applyFill="1" applyBorder="1" applyAlignment="1" applyProtection="1">
      <alignment horizontal="center" vertical="center"/>
      <protection locked="0" hidden="1"/>
    </xf>
    <xf numFmtId="0" fontId="0" fillId="2" borderId="10" xfId="0" applyFill="1" applyBorder="1" applyAlignment="1" applyProtection="1">
      <alignment horizontal="left" vertical="center"/>
      <protection hidden="1"/>
    </xf>
    <xf numFmtId="1" fontId="8" fillId="2" borderId="9" xfId="0" applyNumberFormat="1" applyFont="1" applyFill="1" applyBorder="1" applyProtection="1">
      <protection locked="0" hidden="1"/>
    </xf>
    <xf numFmtId="0" fontId="0" fillId="4" borderId="8" xfId="0" applyFill="1" applyBorder="1" applyAlignment="1" applyProtection="1">
      <alignment horizontal="center" vertical="center"/>
      <protection locked="0" hidden="1"/>
    </xf>
    <xf numFmtId="0" fontId="0" fillId="2" borderId="6" xfId="0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1" fontId="0" fillId="4" borderId="1" xfId="0" applyNumberFormat="1" applyFill="1" applyBorder="1" applyAlignment="1" applyProtection="1">
      <alignment horizontal="center" vertical="center"/>
      <protection locked="0" hidden="1"/>
    </xf>
    <xf numFmtId="0" fontId="12" fillId="2" borderId="12" xfId="0" applyFont="1" applyFill="1" applyBorder="1" applyAlignment="1" applyProtection="1">
      <alignment horizontal="center" vertical="justify"/>
      <protection hidden="1"/>
    </xf>
    <xf numFmtId="165" fontId="8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0" xfId="0" applyFont="1" applyFill="1" applyAlignment="1" applyProtection="1">
      <alignment horizontal="left"/>
      <protection hidden="1"/>
    </xf>
    <xf numFmtId="164" fontId="0" fillId="2" borderId="7" xfId="0" applyNumberFormat="1" applyFill="1" applyBorder="1" applyAlignment="1" applyProtection="1">
      <alignment horizontal="center" vertical="center"/>
      <protection locked="0" hidden="1"/>
    </xf>
    <xf numFmtId="164" fontId="0" fillId="2" borderId="9" xfId="0" applyNumberFormat="1" applyFill="1" applyBorder="1" applyAlignment="1" applyProtection="1">
      <alignment horizontal="center" vertical="center"/>
      <protection locked="0" hidden="1"/>
    </xf>
    <xf numFmtId="0" fontId="0" fillId="0" borderId="7" xfId="0" applyFill="1" applyBorder="1" applyAlignment="1" applyProtection="1">
      <alignment horizontal="center" vertical="center"/>
      <protection locked="0" hidden="1"/>
    </xf>
    <xf numFmtId="0" fontId="0" fillId="0" borderId="8" xfId="0" applyFill="1" applyBorder="1" applyAlignment="1" applyProtection="1">
      <alignment horizontal="center" vertical="center"/>
      <protection locked="0" hidden="1"/>
    </xf>
    <xf numFmtId="0" fontId="0" fillId="0" borderId="9" xfId="0" applyFill="1" applyBorder="1" applyAlignment="1" applyProtection="1">
      <alignment horizontal="center" vertical="center"/>
      <protection locked="0" hidden="1"/>
    </xf>
    <xf numFmtId="0" fontId="0" fillId="2" borderId="0" xfId="0" applyFill="1" applyBorder="1" applyAlignment="1" applyProtection="1">
      <alignment horizontal="center"/>
      <protection hidden="1"/>
    </xf>
    <xf numFmtId="164" fontId="8" fillId="2" borderId="7" xfId="0" applyNumberFormat="1" applyFont="1" applyFill="1" applyBorder="1" applyAlignment="1" applyProtection="1">
      <alignment horizontal="center" vertical="center"/>
      <protection locked="0" hidden="1"/>
    </xf>
    <xf numFmtId="164" fontId="8" fillId="2" borderId="9" xfId="0" applyNumberFormat="1" applyFont="1" applyFill="1" applyBorder="1" applyAlignment="1" applyProtection="1">
      <alignment horizontal="center" vertical="center"/>
      <protection locked="0" hidden="1"/>
    </xf>
    <xf numFmtId="0" fontId="0" fillId="2" borderId="7" xfId="0" applyFill="1" applyBorder="1" applyAlignment="1" applyProtection="1">
      <alignment horizontal="center" vertical="center" wrapText="1"/>
      <protection locked="0" hidden="1"/>
    </xf>
    <xf numFmtId="0" fontId="0" fillId="2" borderId="8" xfId="0" applyFill="1" applyBorder="1" applyAlignment="1" applyProtection="1">
      <alignment horizontal="center" vertical="center" wrapText="1"/>
      <protection locked="0" hidden="1"/>
    </xf>
    <xf numFmtId="0" fontId="0" fillId="2" borderId="9" xfId="0" applyFill="1" applyBorder="1" applyAlignment="1" applyProtection="1">
      <alignment horizontal="center" vertical="center" wrapText="1"/>
      <protection locked="0" hidden="1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left"/>
      <protection hidden="1"/>
    </xf>
    <xf numFmtId="0" fontId="0" fillId="2" borderId="7" xfId="0" applyFill="1" applyBorder="1" applyAlignment="1" applyProtection="1">
      <alignment horizontal="center"/>
      <protection locked="0" hidden="1"/>
    </xf>
    <xf numFmtId="0" fontId="0" fillId="2" borderId="9" xfId="0" applyFill="1" applyBorder="1" applyAlignment="1" applyProtection="1">
      <alignment horizontal="center"/>
      <protection locked="0" hidden="1"/>
    </xf>
    <xf numFmtId="0" fontId="0" fillId="2" borderId="0" xfId="0" applyFill="1" applyAlignment="1" applyProtection="1">
      <alignment horizontal="left"/>
      <protection hidden="1"/>
    </xf>
    <xf numFmtId="0" fontId="0" fillId="2" borderId="10" xfId="0" applyFill="1" applyBorder="1" applyAlignment="1" applyProtection="1">
      <alignment horizontal="left"/>
      <protection hidden="1"/>
    </xf>
    <xf numFmtId="0" fontId="0" fillId="2" borderId="0" xfId="0" applyFill="1" applyAlignment="1" applyProtection="1">
      <alignment horizontal="center"/>
      <protection hidden="1"/>
    </xf>
    <xf numFmtId="165" fontId="8" fillId="2" borderId="6" xfId="0" applyNumberFormat="1" applyFont="1" applyFill="1" applyBorder="1" applyAlignment="1" applyProtection="1">
      <alignment horizontal="left" vertical="top" wrapText="1" shrinkToFit="1"/>
      <protection locked="0"/>
    </xf>
    <xf numFmtId="165" fontId="8" fillId="2" borderId="0" xfId="0" applyNumberFormat="1" applyFont="1" applyFill="1" applyBorder="1" applyAlignment="1" applyProtection="1">
      <alignment horizontal="left" vertical="top" wrapText="1" shrinkToFit="1"/>
      <protection locked="0"/>
    </xf>
    <xf numFmtId="165" fontId="8" fillId="2" borderId="10" xfId="0" applyNumberFormat="1" applyFont="1" applyFill="1" applyBorder="1" applyAlignment="1" applyProtection="1">
      <alignment horizontal="left" vertical="top" wrapText="1" shrinkToFit="1"/>
      <protection locked="0"/>
    </xf>
    <xf numFmtId="165" fontId="8" fillId="2" borderId="3" xfId="0" applyNumberFormat="1" applyFont="1" applyFill="1" applyBorder="1" applyAlignment="1" applyProtection="1">
      <alignment horizontal="left" vertical="top" wrapText="1" shrinkToFit="1"/>
      <protection locked="0"/>
    </xf>
    <xf numFmtId="165" fontId="8" fillId="2" borderId="4" xfId="0" applyNumberFormat="1" applyFont="1" applyFill="1" applyBorder="1" applyAlignment="1" applyProtection="1">
      <alignment horizontal="left" vertical="top" wrapText="1" shrinkToFit="1"/>
      <protection locked="0"/>
    </xf>
    <xf numFmtId="165" fontId="8" fillId="2" borderId="5" xfId="0" applyNumberFormat="1" applyFont="1" applyFill="1" applyBorder="1" applyAlignment="1" applyProtection="1">
      <alignment horizontal="left" vertical="top" wrapText="1" shrinkToFit="1"/>
      <protection locked="0"/>
    </xf>
    <xf numFmtId="49" fontId="8" fillId="2" borderId="7" xfId="0" applyNumberFormat="1" applyFont="1" applyFill="1" applyBorder="1" applyAlignment="1" applyProtection="1">
      <alignment horizontal="left" vertical="center"/>
      <protection locked="0" hidden="1"/>
    </xf>
    <xf numFmtId="49" fontId="8" fillId="2" borderId="8" xfId="0" applyNumberFormat="1" applyFont="1" applyFill="1" applyBorder="1" applyAlignment="1" applyProtection="1">
      <alignment horizontal="left" vertical="center"/>
      <protection locked="0" hidden="1"/>
    </xf>
    <xf numFmtId="49" fontId="8" fillId="2" borderId="9" xfId="0" applyNumberFormat="1" applyFont="1" applyFill="1" applyBorder="1" applyAlignment="1" applyProtection="1">
      <alignment horizontal="left" vertical="center"/>
      <protection locked="0"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 horizontal="left"/>
      <protection hidden="1"/>
    </xf>
    <xf numFmtId="165" fontId="8" fillId="2" borderId="11" xfId="0" applyNumberFormat="1" applyFont="1" applyFill="1" applyBorder="1" applyAlignment="1" applyProtection="1">
      <alignment horizontal="left" vertical="top" wrapText="1" shrinkToFit="1"/>
      <protection locked="0"/>
    </xf>
    <xf numFmtId="165" fontId="8" fillId="2" borderId="12" xfId="0" applyNumberFormat="1" applyFont="1" applyFill="1" applyBorder="1" applyAlignment="1" applyProtection="1">
      <alignment horizontal="left" vertical="top" wrapText="1" shrinkToFit="1"/>
      <protection locked="0"/>
    </xf>
    <xf numFmtId="165" fontId="8" fillId="2" borderId="13" xfId="0" applyNumberFormat="1" applyFont="1" applyFill="1" applyBorder="1" applyAlignment="1" applyProtection="1">
      <alignment horizontal="left" vertical="top" wrapText="1" shrinkToFit="1"/>
      <protection locked="0"/>
    </xf>
    <xf numFmtId="49" fontId="8" fillId="4" borderId="7" xfId="0" applyNumberFormat="1" applyFont="1" applyFill="1" applyBorder="1" applyAlignment="1" applyProtection="1">
      <alignment horizontal="center" vertical="center"/>
      <protection locked="0" hidden="1"/>
    </xf>
    <xf numFmtId="49" fontId="8" fillId="4" borderId="8" xfId="0" applyNumberFormat="1" applyFont="1" applyFill="1" applyBorder="1" applyAlignment="1" applyProtection="1">
      <alignment horizontal="center" vertical="center"/>
      <protection locked="0" hidden="1"/>
    </xf>
    <xf numFmtId="49" fontId="8" fillId="4" borderId="9" xfId="0" applyNumberFormat="1" applyFont="1" applyFill="1" applyBorder="1" applyAlignment="1" applyProtection="1">
      <alignment horizontal="center" vertical="center"/>
      <protection locked="0" hidden="1"/>
    </xf>
    <xf numFmtId="0" fontId="0" fillId="2" borderId="0" xfId="0" applyFill="1" applyAlignment="1" applyProtection="1">
      <alignment horizontal="left" vertical="center" wrapText="1"/>
      <protection hidden="1"/>
    </xf>
    <xf numFmtId="0" fontId="8" fillId="2" borderId="11" xfId="0" applyFont="1" applyFill="1" applyBorder="1" applyAlignment="1" applyProtection="1">
      <alignment horizontal="center" vertical="center" wrapText="1"/>
      <protection locked="0" hidden="1"/>
    </xf>
    <xf numFmtId="0" fontId="8" fillId="2" borderId="12" xfId="0" applyFont="1" applyFill="1" applyBorder="1" applyAlignment="1" applyProtection="1">
      <alignment horizontal="center" vertical="center" wrapText="1"/>
      <protection locked="0" hidden="1"/>
    </xf>
    <xf numFmtId="0" fontId="8" fillId="2" borderId="13" xfId="0" applyFont="1" applyFill="1" applyBorder="1" applyAlignment="1" applyProtection="1">
      <alignment horizontal="center" vertical="center" wrapText="1"/>
      <protection locked="0" hidden="1"/>
    </xf>
    <xf numFmtId="0" fontId="8" fillId="2" borderId="3" xfId="0" applyFont="1" applyFill="1" applyBorder="1" applyAlignment="1" applyProtection="1">
      <alignment horizontal="center" vertical="center" wrapText="1"/>
      <protection locked="0" hidden="1"/>
    </xf>
    <xf numFmtId="0" fontId="8" fillId="2" borderId="4" xfId="0" applyFont="1" applyFill="1" applyBorder="1" applyAlignment="1" applyProtection="1">
      <alignment horizontal="center" vertical="center" wrapText="1"/>
      <protection locked="0" hidden="1"/>
    </xf>
    <xf numFmtId="0" fontId="8" fillId="2" borderId="5" xfId="0" applyFont="1" applyFill="1" applyBorder="1" applyAlignment="1" applyProtection="1">
      <alignment horizontal="center" vertical="center" wrapText="1"/>
      <protection locked="0" hidden="1"/>
    </xf>
    <xf numFmtId="49" fontId="8" fillId="2" borderId="4" xfId="0" applyNumberFormat="1" applyFont="1" applyFill="1" applyBorder="1" applyAlignment="1" applyProtection="1">
      <alignment horizontal="center" vertical="center"/>
      <protection hidden="1"/>
    </xf>
    <xf numFmtId="49" fontId="8" fillId="2" borderId="6" xfId="0" applyNumberFormat="1" applyFont="1" applyFill="1" applyBorder="1" applyAlignment="1" applyProtection="1">
      <alignment horizontal="left" vertical="center"/>
      <protection hidden="1"/>
    </xf>
    <xf numFmtId="49" fontId="8" fillId="2" borderId="0" xfId="0" applyNumberFormat="1" applyFont="1" applyFill="1" applyBorder="1" applyAlignment="1" applyProtection="1">
      <alignment horizontal="left" vertical="center"/>
      <protection hidden="1"/>
    </xf>
    <xf numFmtId="49" fontId="8" fillId="2" borderId="10" xfId="0" applyNumberFormat="1" applyFont="1" applyFill="1" applyBorder="1" applyAlignment="1" applyProtection="1">
      <alignment horizontal="left" vertical="center"/>
      <protection hidden="1"/>
    </xf>
    <xf numFmtId="49" fontId="8" fillId="2" borderId="11" xfId="0" applyNumberFormat="1" applyFont="1" applyFill="1" applyBorder="1" applyAlignment="1" applyProtection="1">
      <alignment horizontal="left" vertical="center"/>
      <protection hidden="1"/>
    </xf>
    <xf numFmtId="49" fontId="8" fillId="2" borderId="12" xfId="0" applyNumberFormat="1" applyFont="1" applyFill="1" applyBorder="1" applyAlignment="1" applyProtection="1">
      <alignment horizontal="left" vertical="center"/>
      <protection hidden="1"/>
    </xf>
    <xf numFmtId="49" fontId="8" fillId="2" borderId="13" xfId="0" applyNumberFormat="1" applyFont="1" applyFill="1" applyBorder="1" applyAlignment="1" applyProtection="1">
      <alignment horizontal="left"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left" vertical="center"/>
      <protection hidden="1"/>
    </xf>
    <xf numFmtId="0" fontId="14" fillId="2" borderId="1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horizontal="left" vertical="top"/>
      <protection hidden="1"/>
    </xf>
    <xf numFmtId="0" fontId="4" fillId="2" borderId="8" xfId="0" applyFont="1" applyFill="1" applyBorder="1" applyAlignment="1" applyProtection="1">
      <alignment horizontal="left" vertical="top"/>
      <protection hidden="1"/>
    </xf>
    <xf numFmtId="0" fontId="4" fillId="2" borderId="9" xfId="0" applyFont="1" applyFill="1" applyBorder="1" applyAlignment="1" applyProtection="1">
      <alignment horizontal="left" vertical="top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left" vertical="center" wrapText="1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1" fontId="8" fillId="2" borderId="1" xfId="0" applyNumberFormat="1" applyFont="1" applyFill="1" applyBorder="1" applyAlignment="1" applyProtection="1">
      <alignment horizontal="center" vertical="center"/>
      <protection hidden="1"/>
    </xf>
    <xf numFmtId="1" fontId="8" fillId="2" borderId="7" xfId="0" applyNumberFormat="1" applyFont="1" applyFill="1" applyBorder="1" applyAlignment="1" applyProtection="1">
      <alignment horizontal="center" vertical="center"/>
      <protection hidden="1"/>
    </xf>
    <xf numFmtId="1" fontId="8" fillId="2" borderId="9" xfId="0" applyNumberFormat="1" applyFont="1" applyFill="1" applyBorder="1" applyProtection="1"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/>
      <protection hidden="1"/>
    </xf>
    <xf numFmtId="0" fontId="0" fillId="2" borderId="8" xfId="0" applyFill="1" applyBorder="1" applyAlignment="1" applyProtection="1">
      <alignment horizontal="center"/>
      <protection hidden="1"/>
    </xf>
    <xf numFmtId="0" fontId="0" fillId="2" borderId="9" xfId="0" applyFill="1" applyBorder="1" applyAlignment="1" applyProtection="1">
      <alignment horizontal="center"/>
      <protection hidden="1"/>
    </xf>
    <xf numFmtId="1" fontId="8" fillId="2" borderId="9" xfId="0" applyNumberFormat="1" applyFont="1" applyFill="1" applyBorder="1" applyAlignment="1" applyProtection="1">
      <alignment horizontal="center" vertical="center"/>
      <protection hidden="1"/>
    </xf>
    <xf numFmtId="164" fontId="8" fillId="2" borderId="7" xfId="0" applyNumberFormat="1" applyFont="1" applyFill="1" applyBorder="1" applyAlignment="1" applyProtection="1">
      <alignment horizontal="center" vertical="center"/>
      <protection hidden="1"/>
    </xf>
    <xf numFmtId="164" fontId="8" fillId="2" borderId="9" xfId="0" applyNumberFormat="1" applyFont="1" applyFill="1" applyBorder="1" applyAlignment="1" applyProtection="1">
      <alignment horizontal="center" vertical="center"/>
      <protection hidden="1"/>
    </xf>
    <xf numFmtId="164" fontId="0" fillId="2" borderId="0" xfId="0" applyNumberFormat="1" applyFill="1" applyBorder="1" applyAlignment="1" applyProtection="1">
      <alignment horizontal="center" vertical="center"/>
      <protection hidden="1"/>
    </xf>
    <xf numFmtId="49" fontId="8" fillId="2" borderId="7" xfId="0" applyNumberFormat="1" applyFont="1" applyFill="1" applyBorder="1" applyAlignment="1" applyProtection="1">
      <alignment horizontal="center" vertical="center"/>
      <protection hidden="1"/>
    </xf>
    <xf numFmtId="49" fontId="8" fillId="2" borderId="8" xfId="0" applyNumberFormat="1" applyFont="1" applyFill="1" applyBorder="1" applyAlignment="1" applyProtection="1">
      <alignment horizontal="center" vertical="center"/>
      <protection hidden="1"/>
    </xf>
    <xf numFmtId="49" fontId="8" fillId="2" borderId="9" xfId="0" applyNumberFormat="1" applyFont="1" applyFill="1" applyBorder="1" applyAlignment="1" applyProtection="1">
      <alignment horizontal="center" vertical="center"/>
      <protection hidden="1"/>
    </xf>
    <xf numFmtId="1" fontId="8" fillId="2" borderId="8" xfId="0" applyNumberFormat="1" applyFont="1" applyFill="1" applyBorder="1" applyAlignment="1" applyProtection="1">
      <alignment horizontal="center" vertical="center"/>
      <protection hidden="1"/>
    </xf>
    <xf numFmtId="164" fontId="8" fillId="2" borderId="1" xfId="0" applyNumberFormat="1" applyFont="1" applyFill="1" applyBorder="1" applyAlignment="1" applyProtection="1">
      <alignment horizontal="center" vertical="center"/>
      <protection hidden="1"/>
    </xf>
    <xf numFmtId="49" fontId="8" fillId="2" borderId="1" xfId="0" applyNumberFormat="1" applyFont="1" applyFill="1" applyBorder="1" applyAlignment="1" applyProtection="1">
      <alignment horizontal="center" vertical="center"/>
      <protection hidden="1"/>
    </xf>
    <xf numFmtId="0" fontId="8" fillId="2" borderId="11" xfId="0" applyFont="1" applyFill="1" applyBorder="1" applyAlignment="1" applyProtection="1">
      <alignment horizontal="center" vertical="center" wrapText="1"/>
      <protection hidden="1"/>
    </xf>
    <xf numFmtId="0" fontId="8" fillId="2" borderId="12" xfId="0" applyFont="1" applyFill="1" applyBorder="1" applyAlignment="1" applyProtection="1">
      <alignment horizontal="center" vertical="center" wrapText="1"/>
      <protection hidden="1"/>
    </xf>
    <xf numFmtId="0" fontId="8" fillId="2" borderId="13" xfId="0" applyFont="1" applyFill="1" applyBorder="1" applyAlignment="1" applyProtection="1">
      <alignment horizontal="center" vertical="center" wrapText="1"/>
      <protection hidden="1"/>
    </xf>
    <xf numFmtId="0" fontId="8" fillId="2" borderId="3" xfId="0" applyFont="1" applyFill="1" applyBorder="1" applyAlignment="1" applyProtection="1">
      <alignment horizontal="center" vertical="center" wrapText="1"/>
      <protection hidden="1"/>
    </xf>
    <xf numFmtId="0" fontId="8" fillId="2" borderId="4" xfId="0" applyFont="1" applyFill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49" fontId="0" fillId="0" borderId="7" xfId="0" applyNumberFormat="1" applyBorder="1" applyAlignment="1" applyProtection="1">
      <alignment horizontal="left" vertical="center"/>
      <protection hidden="1"/>
    </xf>
    <xf numFmtId="49" fontId="0" fillId="0" borderId="8" xfId="0" applyNumberFormat="1" applyBorder="1" applyAlignment="1" applyProtection="1">
      <alignment horizontal="left" vertical="center"/>
      <protection hidden="1"/>
    </xf>
    <xf numFmtId="49" fontId="0" fillId="0" borderId="9" xfId="0" applyNumberFormat="1" applyBorder="1" applyAlignment="1" applyProtection="1">
      <alignment horizontal="left" vertical="center"/>
      <protection hidden="1"/>
    </xf>
    <xf numFmtId="0" fontId="0" fillId="2" borderId="3" xfId="0" applyFill="1" applyBorder="1" applyAlignment="1" applyProtection="1">
      <alignment horizontal="left"/>
      <protection hidden="1"/>
    </xf>
    <xf numFmtId="0" fontId="0" fillId="2" borderId="4" xfId="0" applyFill="1" applyBorder="1" applyAlignment="1" applyProtection="1">
      <alignment horizontal="left"/>
      <protection hidden="1"/>
    </xf>
    <xf numFmtId="0" fontId="0" fillId="2" borderId="5" xfId="0" applyFill="1" applyBorder="1" applyAlignment="1" applyProtection="1">
      <alignment horizontal="left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4" fillId="2" borderId="8" xfId="0" applyFont="1" applyFill="1" applyBorder="1" applyAlignment="1" applyProtection="1">
      <alignment horizontal="center" vertical="center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left"/>
      <protection hidden="1"/>
    </xf>
    <xf numFmtId="49" fontId="0" fillId="0" borderId="1" xfId="0" applyNumberFormat="1" applyBorder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horizontal="left" vertical="center" wrapText="1"/>
      <protection hidden="1"/>
    </xf>
    <xf numFmtId="0" fontId="4" fillId="2" borderId="8" xfId="0" applyFont="1" applyFill="1" applyBorder="1" applyAlignment="1" applyProtection="1">
      <alignment horizontal="left" vertical="center" wrapText="1"/>
      <protection hidden="1"/>
    </xf>
    <xf numFmtId="0" fontId="4" fillId="2" borderId="9" xfId="0" applyFont="1" applyFill="1" applyBorder="1" applyAlignment="1" applyProtection="1">
      <alignment horizontal="left" vertical="center" wrapText="1"/>
      <protection hidden="1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/>
      <protection hidden="1"/>
    </xf>
    <xf numFmtId="0" fontId="5" fillId="2" borderId="13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left" vertical="top" wrapText="1"/>
      <protection hidden="1"/>
    </xf>
    <xf numFmtId="0" fontId="7" fillId="2" borderId="0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0" fillId="2" borderId="11" xfId="0" applyFill="1" applyBorder="1" applyAlignment="1" applyProtection="1">
      <alignment horizontal="left" vertical="center"/>
      <protection hidden="1"/>
    </xf>
    <xf numFmtId="0" fontId="0" fillId="2" borderId="12" xfId="0" applyFill="1" applyBorder="1" applyAlignment="1" applyProtection="1">
      <alignment horizontal="left" vertical="center"/>
      <protection hidden="1"/>
    </xf>
    <xf numFmtId="0" fontId="0" fillId="2" borderId="13" xfId="0" applyFill="1" applyBorder="1" applyAlignment="1" applyProtection="1">
      <alignment horizontal="left" vertical="center"/>
      <protection hidden="1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0" fillId="2" borderId="3" xfId="0" applyFill="1" applyBorder="1" applyAlignment="1" applyProtection="1">
      <alignment horizontal="left" vertical="center"/>
      <protection hidden="1"/>
    </xf>
    <xf numFmtId="0" fontId="0" fillId="2" borderId="4" xfId="0" applyFill="1" applyBorder="1" applyAlignment="1" applyProtection="1">
      <alignment horizontal="left" vertical="center"/>
      <protection hidden="1"/>
    </xf>
    <xf numFmtId="0" fontId="0" fillId="2" borderId="5" xfId="0" applyFill="1" applyBorder="1" applyAlignment="1" applyProtection="1">
      <alignment horizontal="left" vertical="center"/>
      <protection hidden="1"/>
    </xf>
  </cellXfs>
  <cellStyles count="1">
    <cellStyle name="Обычный" xfId="0" builtinId="0"/>
  </cellStyles>
  <dxfs count="80">
    <dxf>
      <font>
        <color theme="0"/>
      </font>
      <border>
        <left/>
        <right/>
        <top/>
        <bottom/>
      </border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</font>
      <fill>
        <patternFill>
          <bgColor rgb="FFC0C0C0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u/>
      </font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2"/>
        </patternFill>
      </fill>
    </dxf>
    <dxf>
      <fill>
        <patternFill>
          <bgColor indexed="2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2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2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34"/>
        </patternFill>
      </fill>
    </dxf>
    <dxf>
      <fill>
        <patternFill>
          <bgColor indexed="29"/>
        </patternFill>
      </fill>
    </dxf>
    <dxf>
      <font>
        <strike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29"/>
        </patternFill>
      </fill>
    </dxf>
    <dxf>
      <fill>
        <patternFill>
          <bgColor indexed="34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strike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59470</xdr:colOff>
      <xdr:row>0</xdr:row>
      <xdr:rowOff>104775</xdr:rowOff>
    </xdr:from>
    <xdr:to>
      <xdr:col>14</xdr:col>
      <xdr:colOff>66984</xdr:colOff>
      <xdr:row>4</xdr:row>
      <xdr:rowOff>38100</xdr:rowOff>
    </xdr:to>
    <xdr:pic>
      <xdr:nvPicPr>
        <xdr:cNvPr id="122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470" y="104775"/>
          <a:ext cx="2579264" cy="797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104775</xdr:rowOff>
    </xdr:from>
    <xdr:to>
      <xdr:col>15</xdr:col>
      <xdr:colOff>152400</xdr:colOff>
      <xdr:row>3</xdr:row>
      <xdr:rowOff>180975</xdr:rowOff>
    </xdr:to>
    <xdr:pic>
      <xdr:nvPicPr>
        <xdr:cNvPr id="4188" name="Picture 2" descr="QZNA-color-doc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04775"/>
          <a:ext cx="26955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D1"/>
  <sheetViews>
    <sheetView workbookViewId="0"/>
  </sheetViews>
  <sheetFormatPr defaultRowHeight="13.2" x14ac:dyDescent="0.25"/>
  <cols>
    <col min="238" max="238" width="0" hidden="1" customWidth="1"/>
  </cols>
  <sheetData>
    <row r="1" spans="238:238" x14ac:dyDescent="0.25">
      <c r="ID1" s="55" t="s">
        <v>209</v>
      </c>
    </row>
  </sheetData>
  <sheetProtection password="CDD2" sheet="1" objects="1" scenarios="1" selectLockedCells="1" selectUnlockedCells="1"/>
  <customSheetViews>
    <customSheetView guid="{715602FD-3052-421A-8AE4-FF445DC56363}" hiddenColumns="1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4"/>
  <sheetViews>
    <sheetView tabSelected="1" view="pageBreakPreview" zoomScale="130" zoomScaleNormal="100" zoomScaleSheetLayoutView="130" workbookViewId="0">
      <selection activeCell="N8" sqref="N8:U8"/>
    </sheetView>
  </sheetViews>
  <sheetFormatPr defaultRowHeight="13.2" x14ac:dyDescent="0.25"/>
  <cols>
    <col min="1" max="1" width="2.5546875" customWidth="1"/>
    <col min="2" max="2" width="0.88671875" customWidth="1"/>
    <col min="3" max="5" width="2.5546875" customWidth="1"/>
    <col min="6" max="6" width="2.33203125" customWidth="1"/>
    <col min="7" max="8" width="4.5546875" customWidth="1"/>
    <col min="9" max="9" width="4.6640625" customWidth="1"/>
    <col min="10" max="10" width="2.5546875" customWidth="1"/>
    <col min="11" max="11" width="1.6640625" customWidth="1"/>
    <col min="12" max="12" width="2.5546875" customWidth="1"/>
    <col min="13" max="13" width="2" customWidth="1"/>
    <col min="14" max="14" width="2.5546875" customWidth="1"/>
    <col min="15" max="15" width="2.109375" customWidth="1"/>
    <col min="16" max="16" width="3.109375" customWidth="1"/>
    <col min="17" max="17" width="1.33203125" customWidth="1"/>
    <col min="18" max="18" width="2.5546875" customWidth="1"/>
    <col min="19" max="19" width="2.33203125" customWidth="1"/>
    <col min="20" max="20" width="2.5546875" customWidth="1"/>
    <col min="21" max="21" width="2.6640625" customWidth="1"/>
    <col min="22" max="22" width="2.5546875" customWidth="1"/>
    <col min="23" max="23" width="1.6640625" customWidth="1"/>
    <col min="24" max="24" width="2.5546875" customWidth="1"/>
    <col min="25" max="25" width="2.6640625" customWidth="1"/>
    <col min="26" max="26" width="2.5546875" customWidth="1"/>
    <col min="27" max="27" width="3.33203125" customWidth="1"/>
    <col min="28" max="28" width="2.5546875" customWidth="1"/>
    <col min="29" max="29" width="2" customWidth="1"/>
    <col min="30" max="30" width="2.6640625" customWidth="1"/>
    <col min="31" max="31" width="2.44140625" customWidth="1"/>
    <col min="32" max="32" width="2.5546875" customWidth="1"/>
    <col min="33" max="33" width="3.109375" customWidth="1"/>
    <col min="34" max="35" width="2.5546875" customWidth="1"/>
  </cols>
  <sheetData>
    <row r="1" spans="1:35" ht="18.75" customHeight="1" x14ac:dyDescent="0.3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72" t="s">
        <v>249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</row>
    <row r="2" spans="1:35" ht="18.75" customHeight="1" x14ac:dyDescent="0.25">
      <c r="A2" s="1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73" t="s">
        <v>1</v>
      </c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</row>
    <row r="3" spans="1:35" ht="15" x14ac:dyDescent="0.25">
      <c r="A3" s="10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74" t="s">
        <v>257</v>
      </c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</row>
    <row r="4" spans="1:35" ht="15" x14ac:dyDescent="0.25">
      <c r="A4" s="1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74" t="str">
        <f>IF(N8=B22,"Тел./факс: (34767) 9-50-05, доб. 27-36","E-mail: zu@ozna.ru; www.ozna.ru")</f>
        <v>E-mail: zu@ozna.ru; www.ozna.ru</v>
      </c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</row>
    <row r="5" spans="1:35" ht="15" x14ac:dyDescent="0.25">
      <c r="A5" s="1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74" t="str">
        <f>IF(N8=B22,"E-mail: vx@ozna.ru; www.ozna.ru","")</f>
        <v/>
      </c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</row>
    <row r="6" spans="1:35" ht="0.75" customHeight="1" x14ac:dyDescent="0.25">
      <c r="A6" s="12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85" t="str">
        <f>IF(N8=B22,"E-mail: vx@ozna.ru; zu@ozna.ru","")</f>
        <v/>
      </c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</row>
    <row r="7" spans="1:35" ht="15.6" x14ac:dyDescent="0.25">
      <c r="A7" s="177" t="str">
        <f>IF(OR(N8=B23,N8=B22),"Опросный лист на изготовление замерной установки","Опросный лист на изготовление измерительной установки")</f>
        <v>Опросный лист на изготовление измерительной установки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</row>
    <row r="8" spans="1:35" ht="18.75" customHeight="1" x14ac:dyDescent="0.25">
      <c r="A8" s="79"/>
      <c r="B8" s="79"/>
      <c r="C8" s="79"/>
      <c r="D8" s="179" t="s">
        <v>206</v>
      </c>
      <c r="E8" s="179"/>
      <c r="F8" s="179"/>
      <c r="G8" s="179"/>
      <c r="H8" s="179"/>
      <c r="I8" s="179"/>
      <c r="J8" s="179"/>
      <c r="K8" s="179"/>
      <c r="L8" s="179"/>
      <c r="M8" s="179"/>
      <c r="N8" s="178" t="s">
        <v>203</v>
      </c>
      <c r="O8" s="178"/>
      <c r="P8" s="178"/>
      <c r="Q8" s="178"/>
      <c r="R8" s="178"/>
      <c r="S8" s="178"/>
      <c r="T8" s="178"/>
      <c r="U8" s="178"/>
      <c r="V8" s="175" t="s">
        <v>231</v>
      </c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</row>
    <row r="9" spans="1:35" x14ac:dyDescent="0.25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</row>
    <row r="10" spans="1:35" s="1" customFormat="1" ht="40.5" customHeight="1" x14ac:dyDescent="0.25">
      <c r="A10" s="186" t="s">
        <v>229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</row>
    <row r="11" spans="1:35" ht="15" customHeight="1" x14ac:dyDescent="0.25">
      <c r="A11" s="13"/>
      <c r="B11" s="188" t="s">
        <v>5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3"/>
    </row>
    <row r="12" spans="1:35" x14ac:dyDescent="0.25">
      <c r="A12" s="13"/>
      <c r="B12" s="160" t="s">
        <v>6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2"/>
      <c r="P12" s="182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4"/>
      <c r="AI12" s="13"/>
    </row>
    <row r="13" spans="1:35" x14ac:dyDescent="0.25">
      <c r="A13" s="13"/>
      <c r="B13" s="160" t="s">
        <v>7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2"/>
      <c r="P13" s="182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4"/>
      <c r="AI13" s="13"/>
    </row>
    <row r="14" spans="1:35" x14ac:dyDescent="0.25">
      <c r="A14" s="13"/>
      <c r="B14" s="160" t="s">
        <v>8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2"/>
      <c r="P14" s="182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4"/>
      <c r="AI14" s="13"/>
    </row>
    <row r="15" spans="1:35" x14ac:dyDescent="0.25">
      <c r="A15" s="13"/>
      <c r="B15" s="160" t="s">
        <v>9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2"/>
      <c r="P15" s="182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4"/>
      <c r="AI15" s="13"/>
    </row>
    <row r="16" spans="1:35" x14ac:dyDescent="0.25">
      <c r="A16" s="13"/>
      <c r="B16" s="160" t="s">
        <v>10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2"/>
      <c r="P16" s="182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4"/>
      <c r="AI16" s="13"/>
    </row>
    <row r="17" spans="1:3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</row>
    <row r="18" spans="1:35" ht="12.75" customHeight="1" x14ac:dyDescent="0.25">
      <c r="A18" s="13"/>
      <c r="B18" s="157" t="s">
        <v>202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9"/>
      <c r="AF18" s="154"/>
      <c r="AG18" s="155"/>
      <c r="AH18" s="156"/>
      <c r="AI18" s="13"/>
    </row>
    <row r="19" spans="1:35" ht="3" customHeight="1" x14ac:dyDescent="0.25">
      <c r="A19" s="13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2"/>
      <c r="AG19" s="52"/>
      <c r="AH19" s="52"/>
      <c r="AI19" s="13"/>
    </row>
    <row r="20" spans="1:35" hidden="1" x14ac:dyDescent="0.25">
      <c r="A20" s="13"/>
      <c r="B20" s="53" t="s">
        <v>203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9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2"/>
      <c r="AG20" s="52"/>
      <c r="AH20" s="52"/>
      <c r="AI20" s="13"/>
    </row>
    <row r="21" spans="1:35" hidden="1" x14ac:dyDescent="0.25">
      <c r="A21" s="13"/>
      <c r="B21" s="53" t="s">
        <v>204</v>
      </c>
      <c r="C21" s="51"/>
      <c r="D21" s="51"/>
      <c r="E21" s="51"/>
      <c r="F21" s="51"/>
      <c r="G21" s="51"/>
      <c r="H21" s="51"/>
      <c r="I21" s="51"/>
      <c r="J21" s="51"/>
      <c r="K21" s="51"/>
      <c r="L21" s="57" t="s">
        <v>212</v>
      </c>
      <c r="M21" s="51"/>
      <c r="N21" s="51"/>
      <c r="O21" s="51"/>
      <c r="P21" s="59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2"/>
      <c r="AG21" s="52"/>
      <c r="AH21" s="52"/>
      <c r="AI21" s="13"/>
    </row>
    <row r="22" spans="1:35" hidden="1" x14ac:dyDescent="0.25">
      <c r="A22" s="13"/>
      <c r="B22" s="53" t="s">
        <v>205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9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2"/>
      <c r="AG22" s="52"/>
      <c r="AH22" s="52"/>
      <c r="AI22" s="13"/>
    </row>
    <row r="23" spans="1:35" hidden="1" x14ac:dyDescent="0.25">
      <c r="A23" s="13"/>
      <c r="B23" s="53" t="s">
        <v>208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2"/>
      <c r="AG23" s="52"/>
      <c r="AH23" s="52"/>
      <c r="AI23" s="13"/>
    </row>
    <row r="24" spans="1:35" hidden="1" x14ac:dyDescent="0.25">
      <c r="A24" s="13"/>
      <c r="B24" s="53" t="s">
        <v>211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8"/>
      <c r="Q24" s="58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2"/>
      <c r="AG24" s="52"/>
      <c r="AH24" s="52"/>
      <c r="AI24" s="13"/>
    </row>
    <row r="25" spans="1:35" ht="18.75" customHeight="1" x14ac:dyDescent="0.25">
      <c r="A25" s="13"/>
      <c r="B25" s="165" t="s">
        <v>210</v>
      </c>
      <c r="C25" s="166"/>
      <c r="D25" s="166"/>
      <c r="E25" s="166"/>
      <c r="F25" s="166"/>
      <c r="G25" s="166"/>
      <c r="H25" s="167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4"/>
      <c r="AI25" s="13"/>
    </row>
    <row r="26" spans="1:35" ht="2.25" customHeight="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</row>
    <row r="27" spans="1:35" hidden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</row>
    <row r="28" spans="1:35" hidden="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</row>
    <row r="29" spans="1:35" x14ac:dyDescent="0.25">
      <c r="A29" s="13" t="s">
        <v>13</v>
      </c>
      <c r="B29" s="13"/>
      <c r="C29" s="132" t="s">
        <v>14</v>
      </c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50"/>
      <c r="P29" s="50"/>
      <c r="Q29" s="13"/>
      <c r="R29" s="13"/>
      <c r="S29" s="13"/>
      <c r="T29" s="169" t="s">
        <v>221</v>
      </c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1"/>
      <c r="AH29" s="13"/>
      <c r="AI29" s="13"/>
    </row>
    <row r="30" spans="1:35" ht="0.75" customHeight="1" x14ac:dyDescent="0.25">
      <c r="A30" s="13" t="s">
        <v>221</v>
      </c>
      <c r="B30" s="13"/>
      <c r="C30" s="13"/>
      <c r="D30" s="13"/>
      <c r="E30" s="13"/>
      <c r="F30" s="13"/>
      <c r="G30" s="13"/>
      <c r="H30" s="13">
        <v>1</v>
      </c>
      <c r="I30" s="13">
        <v>2</v>
      </c>
      <c r="J30" s="13">
        <v>3</v>
      </c>
      <c r="K30" s="13">
        <v>4</v>
      </c>
      <c r="L30" s="13">
        <v>5</v>
      </c>
      <c r="M30" s="13">
        <v>6</v>
      </c>
      <c r="N30" s="13">
        <v>7</v>
      </c>
      <c r="O30" s="2">
        <v>8</v>
      </c>
      <c r="P30" s="2">
        <v>9</v>
      </c>
      <c r="Q30" s="2">
        <v>10</v>
      </c>
      <c r="R30" s="2">
        <v>11</v>
      </c>
      <c r="S30" s="2">
        <v>12</v>
      </c>
      <c r="T30" s="2">
        <v>13</v>
      </c>
      <c r="U30" s="2">
        <v>14</v>
      </c>
      <c r="V30" s="2" t="str">
        <f>IF(T29=A30,"С","")</f>
        <v>С</v>
      </c>
      <c r="W30" s="2" t="str">
        <f>IF((O35&gt;0)*(O35&lt;10),0&amp;O35,O35)</f>
        <v>01</v>
      </c>
      <c r="X30" s="2"/>
      <c r="Y30" s="2" t="s">
        <v>37</v>
      </c>
      <c r="Z30" s="2" t="s">
        <v>38</v>
      </c>
      <c r="AA30" s="2"/>
      <c r="AB30" s="2"/>
      <c r="AC30" s="2"/>
      <c r="AD30" s="2"/>
      <c r="AE30" s="2"/>
      <c r="AF30" s="2"/>
      <c r="AG30" s="2"/>
      <c r="AH30" s="2"/>
      <c r="AI30" s="2"/>
    </row>
    <row r="31" spans="1:35" hidden="1" x14ac:dyDescent="0.25">
      <c r="A31" s="13" t="str">
        <f>IF(N8=B22,"","Передвижная на шасси автомобиля.")</f>
        <v>Передвижная на шасси автомобиля.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2">
        <f>IF((T29&lt;&gt;A30)*(T29&lt;&gt;A34), 0, IF((T29=A30)*(O35=H30), 1, IF((T29=A30)*(O35=I30), 2, IF((T29=A30)*(O35=J30), 3, IF((T29=A30)*(O35=K30), 4, IF((T29=A30)*(O35=L30), 5, IF((T29=A30)*(O35=M30), 6, IF((T29=A30)*(O35=N30), 7, ""))))))))</f>
        <v>1</v>
      </c>
      <c r="P31" s="2" t="str">
        <f>IF((T29&lt;&gt;A30)*(T29&lt;&gt;A34), 0, IF((T29=A30)*(O35=8), 8, IF((T29=A30)*(O35=9), 9, IF((T29=A30)*(O35=10), 10, IF((T29=A30)*(O35=11), 11, IF((T29=A30)*(O35=12), 12, IF((T29=A30)*(O35=13), 13, IF((T29=A30)*(O35=14), 14, ""))))))))</f>
        <v/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0.75" customHeight="1" x14ac:dyDescent="0.25">
      <c r="A32" s="13" t="str">
        <f>IF(N8=B22,"",IF(N8=B24,"Стационарная на одной раме БА+БТ","Передвижная на прицепе СЗАП."))</f>
        <v>Передвижная на прицепе СЗАП.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2">
        <f>P32</f>
        <v>1</v>
      </c>
      <c r="P32" s="2">
        <f>IF(O31&lt;&gt;0, IF(O35&lt;8, O31, IF(O35&gt;7, P31, "")), 0)</f>
        <v>1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idden="1" x14ac:dyDescent="0.25">
      <c r="A33" s="13" t="str">
        <f>IF(N8=B22,"","Передвижная на санях.")</f>
        <v>Передвижная на санях.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idden="1" x14ac:dyDescent="0.25">
      <c r="A34" s="13" t="str">
        <f>IF(N8=B22,"","Спецзаказ.")</f>
        <v>Спецзаказ.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3.5" customHeight="1" x14ac:dyDescent="0.25">
      <c r="A35" s="13"/>
      <c r="B35" s="13"/>
      <c r="C35" s="153" t="str">
        <f>IF(T29=A30,"Укажите количество скважин:", " ")</f>
        <v>Укажите количество скважин:</v>
      </c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4"/>
      <c r="O35" s="117">
        <v>1</v>
      </c>
      <c r="P35" s="119"/>
      <c r="Q35" s="13"/>
      <c r="R35" s="137" t="str">
        <f>IF((O35&gt;1)*(O35&lt;15)*(T29=A30),"Не забудьте согласовать компоновку входов!"," ")</f>
        <v xml:space="preserve"> </v>
      </c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"/>
      <c r="AI35" s="13"/>
    </row>
    <row r="36" spans="1:35" s="3" customFormat="1" ht="6.7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1:35" s="3" customFormat="1" ht="13.5" customHeight="1" x14ac:dyDescent="0.25">
      <c r="A37" s="6" t="s">
        <v>19</v>
      </c>
      <c r="B37" s="6"/>
      <c r="C37" s="132" t="s">
        <v>20</v>
      </c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6"/>
      <c r="AI37" s="6"/>
    </row>
    <row r="38" spans="1:35" s="3" customFormat="1" ht="13.5" customHeight="1" x14ac:dyDescent="0.25">
      <c r="A38" s="6"/>
      <c r="B38" s="6"/>
      <c r="C38" s="145" t="s">
        <v>21</v>
      </c>
      <c r="D38" s="145"/>
      <c r="E38" s="146" t="s">
        <v>223</v>
      </c>
      <c r="F38" s="147"/>
      <c r="G38" s="139" t="s">
        <v>224</v>
      </c>
      <c r="H38" s="140"/>
      <c r="I38" s="140"/>
      <c r="J38" s="139" t="s">
        <v>226</v>
      </c>
      <c r="K38" s="140"/>
      <c r="L38" s="140"/>
      <c r="M38" s="140"/>
      <c r="N38" s="140"/>
      <c r="O38" s="141"/>
      <c r="P38" s="139" t="s">
        <v>227</v>
      </c>
      <c r="Q38" s="140"/>
      <c r="R38" s="140"/>
      <c r="S38" s="140"/>
      <c r="T38" s="140"/>
      <c r="U38" s="141"/>
      <c r="V38" s="139" t="s">
        <v>228</v>
      </c>
      <c r="W38" s="140"/>
      <c r="X38" s="140"/>
      <c r="Y38" s="140"/>
      <c r="Z38" s="140"/>
      <c r="AA38" s="141"/>
      <c r="AB38" s="139" t="s">
        <v>23</v>
      </c>
      <c r="AC38" s="140"/>
      <c r="AD38" s="140"/>
      <c r="AE38" s="140"/>
      <c r="AF38" s="140"/>
      <c r="AG38" s="141"/>
      <c r="AH38" s="6"/>
      <c r="AI38" s="6"/>
    </row>
    <row r="39" spans="1:35" s="3" customFormat="1" ht="24.75" customHeight="1" x14ac:dyDescent="0.25">
      <c r="A39" s="6"/>
      <c r="B39" s="6"/>
      <c r="C39" s="145"/>
      <c r="D39" s="145"/>
      <c r="E39" s="148"/>
      <c r="F39" s="149"/>
      <c r="G39" s="142"/>
      <c r="H39" s="143"/>
      <c r="I39" s="143"/>
      <c r="J39" s="142"/>
      <c r="K39" s="143"/>
      <c r="L39" s="143"/>
      <c r="M39" s="143"/>
      <c r="N39" s="143"/>
      <c r="O39" s="144"/>
      <c r="P39" s="142"/>
      <c r="Q39" s="143"/>
      <c r="R39" s="143"/>
      <c r="S39" s="143"/>
      <c r="T39" s="143"/>
      <c r="U39" s="144"/>
      <c r="V39" s="142"/>
      <c r="W39" s="143"/>
      <c r="X39" s="143"/>
      <c r="Y39" s="143"/>
      <c r="Z39" s="143"/>
      <c r="AA39" s="144"/>
      <c r="AB39" s="142"/>
      <c r="AC39" s="143"/>
      <c r="AD39" s="143"/>
      <c r="AE39" s="143"/>
      <c r="AF39" s="143"/>
      <c r="AG39" s="144"/>
      <c r="AH39" s="6"/>
      <c r="AI39" s="6"/>
    </row>
    <row r="40" spans="1:35" s="3" customFormat="1" ht="13.5" customHeight="1" x14ac:dyDescent="0.25">
      <c r="A40" s="6"/>
      <c r="B40" s="6"/>
      <c r="C40" s="145"/>
      <c r="D40" s="145"/>
      <c r="E40" s="150"/>
      <c r="F40" s="151"/>
      <c r="G40" s="90" t="s">
        <v>24</v>
      </c>
      <c r="H40" s="88" t="s">
        <v>225</v>
      </c>
      <c r="I40" s="89" t="s">
        <v>218</v>
      </c>
      <c r="J40" s="168" t="s">
        <v>24</v>
      </c>
      <c r="K40" s="168"/>
      <c r="L40" s="168" t="s">
        <v>225</v>
      </c>
      <c r="M40" s="168"/>
      <c r="N40" s="168" t="s">
        <v>25</v>
      </c>
      <c r="O40" s="168"/>
      <c r="P40" s="168" t="s">
        <v>24</v>
      </c>
      <c r="Q40" s="168"/>
      <c r="R40" s="168" t="s">
        <v>225</v>
      </c>
      <c r="S40" s="168"/>
      <c r="T40" s="168" t="s">
        <v>25</v>
      </c>
      <c r="U40" s="168"/>
      <c r="V40" s="168" t="s">
        <v>24</v>
      </c>
      <c r="W40" s="168"/>
      <c r="X40" s="168" t="s">
        <v>225</v>
      </c>
      <c r="Y40" s="168"/>
      <c r="Z40" s="168" t="s">
        <v>25</v>
      </c>
      <c r="AA40" s="168"/>
      <c r="AB40" s="168" t="s">
        <v>24</v>
      </c>
      <c r="AC40" s="168"/>
      <c r="AD40" s="168" t="s">
        <v>225</v>
      </c>
      <c r="AE40" s="168"/>
      <c r="AF40" s="168" t="s">
        <v>25</v>
      </c>
      <c r="AG40" s="168"/>
      <c r="AH40" s="6"/>
      <c r="AI40" s="6"/>
    </row>
    <row r="41" spans="1:35" s="30" customFormat="1" ht="12" customHeight="1" x14ac:dyDescent="0.25">
      <c r="A41" s="29"/>
      <c r="B41" s="29"/>
      <c r="C41" s="134">
        <v>1</v>
      </c>
      <c r="D41" s="134"/>
      <c r="E41" s="104"/>
      <c r="F41" s="105"/>
      <c r="G41" s="91"/>
      <c r="H41" s="92"/>
      <c r="I41" s="87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29"/>
      <c r="AI41" s="29"/>
    </row>
    <row r="42" spans="1:35" s="30" customFormat="1" ht="12" customHeight="1" x14ac:dyDescent="0.25">
      <c r="A42" s="29"/>
      <c r="B42" s="29"/>
      <c r="C42" s="134">
        <v>2</v>
      </c>
      <c r="D42" s="134"/>
      <c r="E42" s="104"/>
      <c r="F42" s="152"/>
      <c r="G42" s="86"/>
      <c r="H42" s="85"/>
      <c r="I42" s="85"/>
      <c r="J42" s="108"/>
      <c r="K42" s="109"/>
      <c r="L42" s="108"/>
      <c r="M42" s="109"/>
      <c r="N42" s="108"/>
      <c r="O42" s="109"/>
      <c r="P42" s="108"/>
      <c r="Q42" s="109"/>
      <c r="R42" s="108"/>
      <c r="S42" s="109"/>
      <c r="T42" s="108"/>
      <c r="U42" s="109"/>
      <c r="V42" s="108"/>
      <c r="W42" s="109"/>
      <c r="X42" s="108"/>
      <c r="Y42" s="109"/>
      <c r="Z42" s="108"/>
      <c r="AA42" s="109"/>
      <c r="AB42" s="108"/>
      <c r="AC42" s="109"/>
      <c r="AD42" s="108"/>
      <c r="AE42" s="109"/>
      <c r="AF42" s="106"/>
      <c r="AG42" s="106"/>
      <c r="AH42" s="29"/>
      <c r="AI42" s="29"/>
    </row>
    <row r="43" spans="1:35" s="30" customFormat="1" ht="12" customHeight="1" x14ac:dyDescent="0.25">
      <c r="A43" s="29"/>
      <c r="B43" s="29"/>
      <c r="C43" s="134">
        <v>3</v>
      </c>
      <c r="D43" s="134"/>
      <c r="E43" s="104"/>
      <c r="F43" s="105"/>
      <c r="G43" s="86"/>
      <c r="H43" s="85"/>
      <c r="I43" s="85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29"/>
      <c r="AI43" s="29"/>
    </row>
    <row r="44" spans="1:35" s="30" customFormat="1" ht="12" customHeight="1" x14ac:dyDescent="0.25">
      <c r="A44" s="29"/>
      <c r="B44" s="29"/>
      <c r="C44" s="134">
        <v>4</v>
      </c>
      <c r="D44" s="134"/>
      <c r="E44" s="104"/>
      <c r="F44" s="105"/>
      <c r="G44" s="86"/>
      <c r="H44" s="85"/>
      <c r="I44" s="8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8"/>
      <c r="AE44" s="109"/>
      <c r="AF44" s="106"/>
      <c r="AG44" s="106"/>
      <c r="AH44" s="29"/>
      <c r="AI44" s="29"/>
    </row>
    <row r="45" spans="1:35" s="30" customFormat="1" ht="12" customHeight="1" x14ac:dyDescent="0.25">
      <c r="A45" s="29"/>
      <c r="B45" s="29"/>
      <c r="C45" s="134">
        <v>5</v>
      </c>
      <c r="D45" s="134"/>
      <c r="E45" s="104"/>
      <c r="F45" s="105"/>
      <c r="G45" s="86"/>
      <c r="H45" s="85"/>
      <c r="I45" s="85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29"/>
      <c r="AI45" s="29"/>
    </row>
    <row r="46" spans="1:35" s="30" customFormat="1" ht="12" customHeight="1" x14ac:dyDescent="0.25">
      <c r="A46" s="29"/>
      <c r="B46" s="29"/>
      <c r="C46" s="134">
        <v>6</v>
      </c>
      <c r="D46" s="134"/>
      <c r="E46" s="104"/>
      <c r="F46" s="105"/>
      <c r="G46" s="86"/>
      <c r="H46" s="85"/>
      <c r="I46" s="85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29"/>
      <c r="AI46" s="29"/>
    </row>
    <row r="47" spans="1:35" s="30" customFormat="1" ht="12" customHeight="1" x14ac:dyDescent="0.25">
      <c r="A47" s="29"/>
      <c r="B47" s="29"/>
      <c r="C47" s="134">
        <v>7</v>
      </c>
      <c r="D47" s="134"/>
      <c r="E47" s="104"/>
      <c r="F47" s="105"/>
      <c r="G47" s="86"/>
      <c r="H47" s="85"/>
      <c r="I47" s="85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29"/>
      <c r="AI47" s="29"/>
    </row>
    <row r="48" spans="1:35" s="30" customFormat="1" ht="12" customHeight="1" x14ac:dyDescent="0.25">
      <c r="A48" s="29"/>
      <c r="B48" s="29"/>
      <c r="C48" s="134">
        <v>8</v>
      </c>
      <c r="D48" s="134"/>
      <c r="E48" s="104"/>
      <c r="F48" s="105"/>
      <c r="G48" s="86"/>
      <c r="H48" s="85"/>
      <c r="I48" s="85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29"/>
      <c r="AI48" s="29"/>
    </row>
    <row r="49" spans="1:35" s="30" customFormat="1" ht="12" customHeight="1" x14ac:dyDescent="0.25">
      <c r="A49" s="29"/>
      <c r="B49" s="29"/>
      <c r="C49" s="134">
        <v>9</v>
      </c>
      <c r="D49" s="134"/>
      <c r="E49" s="104"/>
      <c r="F49" s="105"/>
      <c r="G49" s="86"/>
      <c r="H49" s="85"/>
      <c r="I49" s="85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29"/>
      <c r="AI49" s="29"/>
    </row>
    <row r="50" spans="1:35" s="30" customFormat="1" ht="12" customHeight="1" x14ac:dyDescent="0.25">
      <c r="A50" s="29"/>
      <c r="B50" s="29"/>
      <c r="C50" s="134">
        <v>10</v>
      </c>
      <c r="D50" s="134"/>
      <c r="E50" s="104"/>
      <c r="F50" s="105"/>
      <c r="G50" s="86"/>
      <c r="H50" s="85"/>
      <c r="I50" s="85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29"/>
      <c r="AI50" s="29"/>
    </row>
    <row r="51" spans="1:35" s="30" customFormat="1" ht="12" customHeight="1" x14ac:dyDescent="0.25">
      <c r="A51" s="29"/>
      <c r="B51" s="29"/>
      <c r="C51" s="134">
        <v>11</v>
      </c>
      <c r="D51" s="134"/>
      <c r="E51" s="104"/>
      <c r="F51" s="105"/>
      <c r="G51" s="91"/>
      <c r="H51" s="92"/>
      <c r="I51" s="87"/>
      <c r="J51" s="108"/>
      <c r="K51" s="138"/>
      <c r="L51" s="108"/>
      <c r="M51" s="138"/>
      <c r="N51" s="108"/>
      <c r="O51" s="138"/>
      <c r="P51" s="108"/>
      <c r="Q51" s="138"/>
      <c r="R51" s="108"/>
      <c r="S51" s="138"/>
      <c r="T51" s="108"/>
      <c r="U51" s="138"/>
      <c r="V51" s="108"/>
      <c r="W51" s="138"/>
      <c r="X51" s="108"/>
      <c r="Y51" s="138"/>
      <c r="Z51" s="108"/>
      <c r="AA51" s="138"/>
      <c r="AB51" s="108"/>
      <c r="AC51" s="138"/>
      <c r="AD51" s="108"/>
      <c r="AE51" s="138"/>
      <c r="AF51" s="108"/>
      <c r="AG51" s="109"/>
      <c r="AH51" s="29"/>
      <c r="AI51" s="29"/>
    </row>
    <row r="52" spans="1:35" s="30" customFormat="1" ht="12" customHeight="1" x14ac:dyDescent="0.25">
      <c r="A52" s="29"/>
      <c r="B52" s="29"/>
      <c r="C52" s="134">
        <v>12</v>
      </c>
      <c r="D52" s="134"/>
      <c r="E52" s="104"/>
      <c r="F52" s="105"/>
      <c r="G52" s="91"/>
      <c r="H52" s="92"/>
      <c r="I52" s="87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29"/>
      <c r="AI52" s="29"/>
    </row>
    <row r="53" spans="1:35" s="30" customFormat="1" ht="12" customHeight="1" x14ac:dyDescent="0.25">
      <c r="A53" s="29"/>
      <c r="B53" s="29"/>
      <c r="C53" s="134">
        <v>13</v>
      </c>
      <c r="D53" s="134"/>
      <c r="E53" s="104"/>
      <c r="F53" s="105"/>
      <c r="G53" s="91"/>
      <c r="H53" s="92"/>
      <c r="I53" s="87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29"/>
      <c r="AI53" s="29"/>
    </row>
    <row r="54" spans="1:35" s="30" customFormat="1" ht="12" customHeight="1" x14ac:dyDescent="0.25">
      <c r="A54" s="29"/>
      <c r="B54" s="29"/>
      <c r="C54" s="134">
        <v>14</v>
      </c>
      <c r="D54" s="134"/>
      <c r="E54" s="104"/>
      <c r="F54" s="105"/>
      <c r="G54" s="91"/>
      <c r="H54" s="92"/>
      <c r="I54" s="87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29"/>
      <c r="AI54" s="29"/>
    </row>
    <row r="55" spans="1:35" s="44" customFormat="1" ht="3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1:35" s="3" customFormat="1" ht="11.25" customHeight="1" x14ac:dyDescent="0.25">
      <c r="A56" s="6" t="s">
        <v>26</v>
      </c>
      <c r="B56" s="6"/>
      <c r="C56" s="132" t="s">
        <v>27</v>
      </c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4"/>
      <c r="Q56" s="14"/>
      <c r="R56" s="6"/>
      <c r="S56" s="107" t="s">
        <v>33</v>
      </c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27"/>
      <c r="AG56" s="127"/>
      <c r="AH56" s="6"/>
      <c r="AI56" s="6"/>
    </row>
    <row r="57" spans="1:35" s="44" customFormat="1" ht="3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73"/>
      <c r="AH57" s="6"/>
      <c r="AI57" s="6"/>
    </row>
    <row r="58" spans="1:35" s="3" customFormat="1" ht="13.5" customHeight="1" x14ac:dyDescent="0.25">
      <c r="A58" s="62"/>
      <c r="B58" s="62"/>
      <c r="C58" s="116" t="s">
        <v>215</v>
      </c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26" t="s">
        <v>216</v>
      </c>
      <c r="V58" s="126"/>
      <c r="W58" s="128"/>
      <c r="X58" s="129"/>
      <c r="Y58" s="130" t="s">
        <v>217</v>
      </c>
      <c r="Z58" s="126"/>
      <c r="AA58" s="131"/>
      <c r="AB58" s="120"/>
      <c r="AC58" s="121"/>
      <c r="AD58" s="126" t="s">
        <v>218</v>
      </c>
      <c r="AE58" s="126"/>
      <c r="AF58" s="122"/>
      <c r="AG58" s="122"/>
      <c r="AH58" s="62"/>
      <c r="AI58" s="62"/>
    </row>
    <row r="59" spans="1:35" s="3" customFormat="1" ht="1.5" customHeight="1" x14ac:dyDescent="0.25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4"/>
      <c r="V59" s="94"/>
      <c r="W59" s="63"/>
      <c r="X59" s="63"/>
      <c r="Y59" s="93"/>
      <c r="Z59" s="94"/>
      <c r="AA59" s="93"/>
      <c r="AB59" s="70"/>
      <c r="AC59" s="70"/>
      <c r="AD59" s="94"/>
      <c r="AE59" s="94"/>
      <c r="AF59" s="70"/>
      <c r="AG59" s="70"/>
      <c r="AH59" s="95"/>
      <c r="AI59" s="95"/>
    </row>
    <row r="60" spans="1:35" s="3" customFormat="1" ht="12.75" customHeight="1" x14ac:dyDescent="0.25">
      <c r="A60" s="95"/>
      <c r="B60" s="95"/>
      <c r="C60" s="95" t="s">
        <v>237</v>
      </c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4"/>
      <c r="V60" s="94"/>
      <c r="W60" s="63"/>
      <c r="X60" s="63"/>
      <c r="Y60" s="93"/>
      <c r="Z60" s="94"/>
      <c r="AA60" s="93"/>
      <c r="AB60" s="70"/>
      <c r="AC60" s="70"/>
      <c r="AD60" s="94"/>
      <c r="AE60" s="94"/>
      <c r="AF60" s="122"/>
      <c r="AG60" s="122"/>
      <c r="AH60" s="95"/>
      <c r="AI60" s="95"/>
    </row>
    <row r="61" spans="1:35" s="3" customFormat="1" ht="4.5" customHeight="1" x14ac:dyDescent="0.2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135"/>
      <c r="Z61" s="135"/>
      <c r="AA61" s="136"/>
      <c r="AB61" s="136"/>
      <c r="AC61" s="66"/>
      <c r="AD61" s="135"/>
      <c r="AE61" s="135"/>
      <c r="AF61" s="73"/>
      <c r="AG61" s="73"/>
      <c r="AH61" s="62"/>
      <c r="AI61" s="62"/>
    </row>
    <row r="62" spans="1:35" s="3" customFormat="1" ht="11.25" customHeight="1" x14ac:dyDescent="0.25">
      <c r="A62" s="62"/>
      <c r="B62" s="62"/>
      <c r="C62" s="116" t="s">
        <v>31</v>
      </c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33"/>
      <c r="O62" s="67"/>
      <c r="P62" s="67"/>
      <c r="Q62" s="67"/>
      <c r="R62" s="62"/>
      <c r="S62" s="68"/>
      <c r="T62" s="68"/>
      <c r="U62" s="126" t="s">
        <v>216</v>
      </c>
      <c r="V62" s="126"/>
      <c r="W62" s="128"/>
      <c r="X62" s="129"/>
      <c r="Y62" s="130" t="s">
        <v>217</v>
      </c>
      <c r="Z62" s="126"/>
      <c r="AA62" s="131"/>
      <c r="AB62" s="120"/>
      <c r="AC62" s="121"/>
      <c r="AD62" s="126" t="s">
        <v>218</v>
      </c>
      <c r="AE62" s="126"/>
      <c r="AF62" s="122"/>
      <c r="AG62" s="122"/>
      <c r="AH62" s="62"/>
      <c r="AI62" s="62"/>
    </row>
    <row r="63" spans="1:35" s="3" customFormat="1" ht="3" customHeight="1" x14ac:dyDescent="0.2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135"/>
      <c r="Z63" s="135"/>
      <c r="AA63" s="136"/>
      <c r="AB63" s="136"/>
      <c r="AC63" s="66"/>
      <c r="AD63" s="135"/>
      <c r="AE63" s="135"/>
      <c r="AF63" s="136"/>
      <c r="AG63" s="136"/>
      <c r="AH63" s="62"/>
      <c r="AI63" s="62"/>
    </row>
    <row r="64" spans="1:35" s="3" customFormat="1" ht="11.25" customHeight="1" x14ac:dyDescent="0.25">
      <c r="A64" s="62"/>
      <c r="B64" s="62"/>
      <c r="C64" s="116" t="s">
        <v>119</v>
      </c>
      <c r="D64" s="116"/>
      <c r="E64" s="116"/>
      <c r="F64" s="116"/>
      <c r="G64" s="116"/>
      <c r="H64" s="116"/>
      <c r="I64" s="116"/>
      <c r="J64" s="116"/>
      <c r="K64" s="133"/>
      <c r="L64" s="67"/>
      <c r="M64" s="67"/>
      <c r="N64" s="67"/>
      <c r="O64" s="67"/>
      <c r="P64" s="62"/>
      <c r="Q64" s="68"/>
      <c r="R64" s="68"/>
      <c r="S64" s="68"/>
      <c r="T64" s="68"/>
      <c r="U64" s="68"/>
      <c r="V64" s="68"/>
      <c r="W64" s="68"/>
      <c r="X64" s="68"/>
      <c r="Y64" s="126" t="s">
        <v>29</v>
      </c>
      <c r="Z64" s="126"/>
      <c r="AA64" s="122"/>
      <c r="AB64" s="122"/>
      <c r="AC64" s="62"/>
      <c r="AD64" s="126" t="s">
        <v>30</v>
      </c>
      <c r="AE64" s="126"/>
      <c r="AF64" s="122"/>
      <c r="AG64" s="122"/>
      <c r="AH64" s="62"/>
      <c r="AI64" s="62"/>
    </row>
    <row r="65" spans="1:35" s="3" customFormat="1" ht="4.5" customHeight="1" x14ac:dyDescent="0.2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6"/>
      <c r="L65" s="67"/>
      <c r="M65" s="67"/>
      <c r="N65" s="67"/>
      <c r="O65" s="67"/>
      <c r="P65" s="62"/>
      <c r="Q65" s="68"/>
      <c r="R65" s="68"/>
      <c r="S65" s="68"/>
      <c r="T65" s="68"/>
      <c r="U65" s="68"/>
      <c r="V65" s="68"/>
      <c r="W65" s="68"/>
      <c r="X65" s="68"/>
      <c r="Y65" s="69"/>
      <c r="Z65" s="69"/>
      <c r="AA65" s="70"/>
      <c r="AB65" s="78"/>
      <c r="AC65" s="62"/>
      <c r="AD65" s="69"/>
      <c r="AE65" s="69"/>
      <c r="AF65" s="125"/>
      <c r="AG65" s="125"/>
      <c r="AH65" s="62"/>
      <c r="AI65" s="62"/>
    </row>
    <row r="66" spans="1:35" s="3" customFormat="1" ht="11.25" customHeight="1" x14ac:dyDescent="0.25">
      <c r="A66" s="62"/>
      <c r="B66" s="62"/>
      <c r="C66" s="116" t="s">
        <v>219</v>
      </c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68"/>
      <c r="S66" s="68"/>
      <c r="T66" s="68"/>
      <c r="U66" s="68"/>
      <c r="V66" s="68"/>
      <c r="W66" s="68"/>
      <c r="X66" s="68"/>
      <c r="Y66" s="126" t="s">
        <v>29</v>
      </c>
      <c r="Z66" s="126"/>
      <c r="AA66" s="120"/>
      <c r="AB66" s="121"/>
      <c r="AC66" s="62"/>
      <c r="AD66" s="126" t="s">
        <v>30</v>
      </c>
      <c r="AE66" s="126"/>
      <c r="AF66" s="122"/>
      <c r="AG66" s="122"/>
      <c r="AH66" s="62"/>
      <c r="AI66" s="62"/>
    </row>
    <row r="67" spans="1:35" s="3" customFormat="1" ht="2.25" customHeight="1" x14ac:dyDescent="0.2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8"/>
      <c r="S67" s="68"/>
      <c r="T67" s="68"/>
      <c r="U67" s="68"/>
      <c r="V67" s="68"/>
      <c r="W67" s="68"/>
      <c r="X67" s="68"/>
      <c r="Y67" s="69"/>
      <c r="Z67" s="69"/>
      <c r="AA67" s="70"/>
      <c r="AB67" s="78"/>
      <c r="AC67" s="62"/>
      <c r="AD67" s="69"/>
      <c r="AE67" s="69"/>
      <c r="AF67" s="125"/>
      <c r="AG67" s="125"/>
      <c r="AH67" s="62"/>
      <c r="AI67" s="62"/>
    </row>
    <row r="68" spans="1:35" s="65" customFormat="1" ht="11.25" customHeight="1" x14ac:dyDescent="0.25">
      <c r="A68" s="62"/>
      <c r="B68" s="62"/>
      <c r="C68" s="116" t="s">
        <v>220</v>
      </c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66"/>
      <c r="P68" s="71"/>
      <c r="Q68" s="68"/>
      <c r="R68" s="68"/>
      <c r="S68" s="67"/>
      <c r="T68" s="67"/>
      <c r="U68" s="67"/>
      <c r="V68" s="67"/>
      <c r="W68" s="68"/>
      <c r="X68" s="68"/>
      <c r="Y68" s="69"/>
      <c r="Z68" s="69"/>
      <c r="AA68" s="70"/>
      <c r="AB68" s="123" t="s">
        <v>34</v>
      </c>
      <c r="AC68" s="123"/>
      <c r="AD68" s="123"/>
      <c r="AE68" s="124"/>
      <c r="AF68" s="122"/>
      <c r="AG68" s="122"/>
      <c r="AH68" s="62"/>
      <c r="AI68" s="62"/>
    </row>
    <row r="69" spans="1:35" s="3" customFormat="1" ht="2.2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114"/>
      <c r="Z69" s="114"/>
      <c r="AA69" s="115"/>
      <c r="AB69" s="115"/>
      <c r="AC69" s="17"/>
      <c r="AD69" s="114"/>
      <c r="AE69" s="114"/>
      <c r="AF69" s="115"/>
      <c r="AG69" s="115"/>
      <c r="AH69" s="6"/>
      <c r="AI69" s="6"/>
    </row>
    <row r="70" spans="1:35" s="3" customFormat="1" ht="11.25" customHeight="1" x14ac:dyDescent="0.25">
      <c r="A70" s="6"/>
      <c r="B70" s="6"/>
      <c r="C70" s="110" t="s">
        <v>120</v>
      </c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1"/>
      <c r="P70" s="32"/>
      <c r="Q70" s="31"/>
      <c r="R70" s="31"/>
      <c r="S70" s="28"/>
      <c r="T70" s="28"/>
      <c r="U70" s="28"/>
      <c r="V70" s="28"/>
      <c r="W70" s="31"/>
      <c r="X70" s="31"/>
      <c r="Y70" s="107" t="s">
        <v>29</v>
      </c>
      <c r="Z70" s="107"/>
      <c r="AA70" s="106"/>
      <c r="AB70" s="106"/>
      <c r="AC70" s="6"/>
      <c r="AD70" s="107" t="s">
        <v>30</v>
      </c>
      <c r="AE70" s="107"/>
      <c r="AF70" s="106"/>
      <c r="AG70" s="106"/>
      <c r="AH70" s="6"/>
      <c r="AI70" s="6"/>
    </row>
    <row r="71" spans="1:35" s="3" customFormat="1" ht="3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29"/>
      <c r="AB71" s="29"/>
      <c r="AC71" s="6"/>
      <c r="AD71" s="6"/>
      <c r="AE71" s="6"/>
      <c r="AF71" s="29"/>
      <c r="AG71" s="29"/>
      <c r="AH71" s="6"/>
      <c r="AI71" s="6"/>
    </row>
    <row r="72" spans="1:35" s="3" customFormat="1" ht="12" customHeight="1" x14ac:dyDescent="0.25">
      <c r="A72" s="6"/>
      <c r="B72" s="6"/>
      <c r="C72" s="110" t="s">
        <v>35</v>
      </c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31"/>
      <c r="S72" s="31"/>
      <c r="T72" s="31"/>
      <c r="U72" s="31"/>
      <c r="V72" s="31"/>
      <c r="W72" s="31"/>
      <c r="X72" s="31"/>
      <c r="Y72" s="107" t="s">
        <v>29</v>
      </c>
      <c r="Z72" s="107"/>
      <c r="AA72" s="106"/>
      <c r="AB72" s="106"/>
      <c r="AC72" s="6"/>
      <c r="AD72" s="107" t="s">
        <v>30</v>
      </c>
      <c r="AE72" s="107"/>
      <c r="AF72" s="106"/>
      <c r="AG72" s="106"/>
      <c r="AH72" s="6"/>
      <c r="AI72" s="6"/>
    </row>
    <row r="73" spans="1:35" s="3" customFormat="1" ht="3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17"/>
      <c r="AB73" s="27"/>
      <c r="AC73" s="27"/>
      <c r="AD73" s="27"/>
      <c r="AE73" s="27"/>
      <c r="AF73" s="33"/>
      <c r="AG73" s="46"/>
      <c r="AH73" s="6"/>
      <c r="AI73" s="6"/>
    </row>
    <row r="74" spans="1:35" s="3" customFormat="1" ht="11.25" customHeight="1" x14ac:dyDescent="0.25">
      <c r="A74" s="6"/>
      <c r="B74" s="6"/>
      <c r="C74" s="110" t="s">
        <v>201</v>
      </c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4"/>
      <c r="X74" s="14"/>
      <c r="Y74" s="107" t="s">
        <v>29</v>
      </c>
      <c r="Z74" s="107"/>
      <c r="AA74" s="106"/>
      <c r="AB74" s="106"/>
      <c r="AC74" s="6"/>
      <c r="AD74" s="107" t="s">
        <v>30</v>
      </c>
      <c r="AE74" s="107"/>
      <c r="AF74" s="106"/>
      <c r="AG74" s="106"/>
      <c r="AH74" s="6"/>
      <c r="AI74" s="6"/>
    </row>
    <row r="75" spans="1:35" s="3" customFormat="1" ht="3" customHeight="1" x14ac:dyDescent="0.25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2"/>
      <c r="N75" s="72"/>
      <c r="O75" s="72"/>
      <c r="P75" s="72"/>
      <c r="Q75" s="72"/>
      <c r="R75" s="73"/>
      <c r="S75" s="73"/>
      <c r="T75" s="73"/>
      <c r="U75" s="73"/>
      <c r="V75" s="73"/>
      <c r="W75" s="14"/>
      <c r="X75" s="14"/>
      <c r="Y75" s="74"/>
      <c r="Z75" s="74"/>
      <c r="AA75" s="33"/>
      <c r="AB75" s="46"/>
      <c r="AC75" s="73"/>
      <c r="AD75" s="74"/>
      <c r="AE75" s="74"/>
      <c r="AF75" s="33"/>
      <c r="AG75" s="46"/>
      <c r="AH75" s="73"/>
      <c r="AI75" s="73"/>
    </row>
    <row r="76" spans="1:35" s="3" customFormat="1" x14ac:dyDescent="0.25">
      <c r="A76" s="6"/>
      <c r="B76" s="6"/>
      <c r="C76" s="77" t="s">
        <v>222</v>
      </c>
      <c r="D76" s="77"/>
      <c r="E76" s="77"/>
      <c r="F76" s="77"/>
      <c r="G76" s="77"/>
      <c r="H76" s="77"/>
      <c r="I76" s="77"/>
      <c r="J76" s="77"/>
      <c r="K76" s="77"/>
      <c r="L76" s="77"/>
      <c r="M76" s="71"/>
      <c r="N76" s="71"/>
      <c r="O76" s="71"/>
      <c r="P76" s="71"/>
      <c r="Q76" s="71"/>
      <c r="R76" s="75"/>
      <c r="S76" s="6"/>
      <c r="T76" s="6"/>
      <c r="U76" s="6"/>
      <c r="V76" s="6"/>
      <c r="W76" s="6"/>
      <c r="X76" s="6"/>
      <c r="Y76" s="107" t="s">
        <v>29</v>
      </c>
      <c r="Z76" s="107"/>
      <c r="AA76" s="106"/>
      <c r="AB76" s="106"/>
      <c r="AC76" s="73"/>
      <c r="AD76" s="107" t="s">
        <v>30</v>
      </c>
      <c r="AE76" s="107"/>
      <c r="AF76" s="106"/>
      <c r="AG76" s="106"/>
      <c r="AH76" s="6"/>
      <c r="AI76" s="6"/>
    </row>
    <row r="77" spans="1:35" s="3" customFormat="1" ht="2.25" customHeight="1" x14ac:dyDescent="0.25">
      <c r="A77" s="73"/>
      <c r="B77" s="73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1"/>
      <c r="N77" s="71"/>
      <c r="O77" s="71"/>
      <c r="P77" s="71"/>
      <c r="Q77" s="71"/>
      <c r="R77" s="75"/>
      <c r="S77" s="73"/>
      <c r="T77" s="73"/>
      <c r="U77" s="73"/>
      <c r="V77" s="73"/>
      <c r="W77" s="73"/>
      <c r="X77" s="73"/>
      <c r="Y77" s="74"/>
      <c r="Z77" s="74"/>
      <c r="AA77" s="33"/>
      <c r="AB77" s="33"/>
      <c r="AC77" s="73"/>
      <c r="AD77" s="74"/>
      <c r="AE77" s="74"/>
      <c r="AF77" s="33"/>
      <c r="AG77" s="46"/>
      <c r="AH77" s="73"/>
      <c r="AI77" s="73"/>
    </row>
    <row r="78" spans="1:35" s="3" customFormat="1" ht="15" customHeight="1" x14ac:dyDescent="0.25">
      <c r="A78" s="6"/>
      <c r="B78" s="31"/>
      <c r="C78" s="110" t="s">
        <v>115</v>
      </c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1"/>
      <c r="AB78" s="112" t="s">
        <v>34</v>
      </c>
      <c r="AC78" s="112"/>
      <c r="AD78" s="112"/>
      <c r="AE78" s="113"/>
      <c r="AF78" s="108"/>
      <c r="AG78" s="109"/>
      <c r="AH78" s="6"/>
      <c r="AI78" s="16"/>
    </row>
    <row r="79" spans="1:35" s="3" customFormat="1" x14ac:dyDescent="0.25">
      <c r="A79" s="60"/>
      <c r="B79" s="31"/>
      <c r="C79" s="110" t="s">
        <v>32</v>
      </c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107" t="s">
        <v>34</v>
      </c>
      <c r="AC79" s="107"/>
      <c r="AD79" s="107"/>
      <c r="AE79" s="149"/>
      <c r="AF79" s="208"/>
      <c r="AG79" s="209"/>
      <c r="AH79" s="60"/>
      <c r="AI79" s="16"/>
    </row>
    <row r="80" spans="1:35" s="3" customFormat="1" ht="2.25" customHeight="1" x14ac:dyDescent="0.25">
      <c r="A80" s="6"/>
      <c r="B80" s="6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107"/>
      <c r="AC80" s="107"/>
      <c r="AD80" s="107"/>
      <c r="AE80" s="114"/>
      <c r="AF80" s="115"/>
      <c r="AG80" s="115"/>
      <c r="AH80" s="6"/>
      <c r="AI80" s="6"/>
    </row>
    <row r="81" spans="1:35" s="3" customFormat="1" ht="13.5" customHeight="1" x14ac:dyDescent="0.25">
      <c r="A81" s="62"/>
      <c r="B81" s="62"/>
      <c r="C81" s="116" t="s">
        <v>214</v>
      </c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62"/>
      <c r="W81" s="128"/>
      <c r="X81" s="194"/>
      <c r="Y81" s="194"/>
      <c r="Z81" s="194"/>
      <c r="AA81" s="194"/>
      <c r="AB81" s="194"/>
      <c r="AC81" s="194"/>
      <c r="AD81" s="194"/>
      <c r="AE81" s="194"/>
      <c r="AF81" s="194"/>
      <c r="AG81" s="129"/>
      <c r="AH81" s="6"/>
      <c r="AI81" s="6"/>
    </row>
    <row r="82" spans="1:35" s="3" customFormat="1" ht="4.5" customHeight="1" x14ac:dyDescent="0.2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3"/>
      <c r="X82" s="63"/>
      <c r="Y82" s="63"/>
      <c r="Z82" s="63"/>
      <c r="AA82" s="76"/>
      <c r="AB82" s="63"/>
      <c r="AC82" s="64"/>
      <c r="AD82" s="64"/>
      <c r="AE82" s="63"/>
      <c r="AF82" s="64"/>
      <c r="AG82" s="64"/>
      <c r="AH82" s="61"/>
      <c r="AI82" s="60"/>
    </row>
    <row r="83" spans="1:35" s="3" customFormat="1" ht="11.25" customHeight="1" x14ac:dyDescent="0.2">
      <c r="A83" s="6"/>
      <c r="B83" s="6"/>
      <c r="C83" s="110" t="s">
        <v>40</v>
      </c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1"/>
      <c r="Z83" s="6"/>
      <c r="AA83" s="17"/>
      <c r="AB83" s="6"/>
      <c r="AC83" s="106"/>
      <c r="AD83" s="106"/>
      <c r="AE83" s="15" t="s">
        <v>36</v>
      </c>
      <c r="AF83" s="108"/>
      <c r="AG83" s="193"/>
      <c r="AH83" s="6"/>
      <c r="AI83" s="6"/>
    </row>
    <row r="84" spans="1:35" s="3" customFormat="1" ht="3" customHeight="1" x14ac:dyDescent="0.25">
      <c r="A84" s="6"/>
      <c r="B84" s="6"/>
      <c r="C84" s="6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17"/>
      <c r="AB84" s="31"/>
      <c r="AC84" s="34"/>
      <c r="AD84" s="34"/>
      <c r="AE84" s="31"/>
      <c r="AF84" s="34"/>
      <c r="AG84" s="29"/>
      <c r="AH84" s="6"/>
      <c r="AI84" s="6"/>
    </row>
    <row r="85" spans="1:35" s="3" customFormat="1" ht="11.25" customHeight="1" x14ac:dyDescent="0.2">
      <c r="A85" s="6"/>
      <c r="B85" s="6"/>
      <c r="C85" s="110" t="s">
        <v>41</v>
      </c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1"/>
      <c r="Z85" s="17"/>
      <c r="AA85" s="31"/>
      <c r="AB85" s="31"/>
      <c r="AC85" s="106"/>
      <c r="AD85" s="106"/>
      <c r="AE85" s="15" t="s">
        <v>36</v>
      </c>
      <c r="AF85" s="108"/>
      <c r="AG85" s="193"/>
      <c r="AH85" s="6"/>
      <c r="AI85" s="6"/>
    </row>
    <row r="86" spans="1:35" s="3" customFormat="1" ht="3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17"/>
      <c r="AB86" s="6"/>
      <c r="AC86" s="6"/>
      <c r="AD86" s="6"/>
      <c r="AE86" s="6"/>
      <c r="AF86" s="6"/>
      <c r="AG86" s="6"/>
      <c r="AH86" s="6"/>
      <c r="AI86" s="6"/>
    </row>
    <row r="87" spans="1:35" s="3" customFormat="1" ht="13.5" customHeight="1" x14ac:dyDescent="0.25">
      <c r="A87" s="6"/>
      <c r="B87" s="6"/>
      <c r="C87" s="110" t="s">
        <v>39</v>
      </c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117" t="s">
        <v>38</v>
      </c>
      <c r="AG87" s="119"/>
      <c r="AH87" s="6"/>
      <c r="AI87" s="6"/>
    </row>
    <row r="88" spans="1:35" s="3" customFormat="1" ht="3" customHeight="1" x14ac:dyDescent="0.25">
      <c r="A88" s="6"/>
      <c r="B88" s="6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6"/>
      <c r="AH88" s="6"/>
      <c r="AI88" s="6"/>
    </row>
    <row r="89" spans="1:35" s="3" customFormat="1" x14ac:dyDescent="0.25">
      <c r="A89" s="6" t="s">
        <v>42</v>
      </c>
      <c r="B89" s="6"/>
      <c r="C89" s="132" t="s">
        <v>43</v>
      </c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6"/>
      <c r="AB89" s="6"/>
      <c r="AC89" s="6"/>
      <c r="AD89" s="6"/>
      <c r="AE89" s="6"/>
      <c r="AF89" s="117"/>
      <c r="AG89" s="119"/>
      <c r="AH89" s="6"/>
      <c r="AI89" s="6"/>
    </row>
    <row r="90" spans="1:35" s="3" customFormat="1" ht="3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</row>
    <row r="91" spans="1:35" s="3" customFormat="1" x14ac:dyDescent="0.25">
      <c r="A91" s="6"/>
      <c r="B91" s="6"/>
      <c r="C91" s="110" t="s">
        <v>44</v>
      </c>
      <c r="D91" s="110"/>
      <c r="E91" s="110"/>
      <c r="F91" s="110"/>
      <c r="G91" s="110"/>
      <c r="H91" s="110"/>
      <c r="I91" s="110"/>
      <c r="J91" s="192"/>
      <c r="K91" s="202">
        <v>2.5</v>
      </c>
      <c r="L91" s="203"/>
      <c r="M91" s="195" t="s">
        <v>45</v>
      </c>
      <c r="N91" s="196"/>
      <c r="O91" s="196"/>
      <c r="P91" s="196"/>
      <c r="Q91" s="197"/>
      <c r="R91" s="198">
        <v>50</v>
      </c>
      <c r="S91" s="198"/>
      <c r="T91" s="6"/>
      <c r="U91" s="107" t="s">
        <v>46</v>
      </c>
      <c r="V91" s="107"/>
      <c r="W91" s="107"/>
      <c r="X91" s="107"/>
      <c r="Y91" s="107"/>
      <c r="Z91" s="189"/>
      <c r="AA91" s="190"/>
      <c r="AB91" s="190"/>
      <c r="AC91" s="190"/>
      <c r="AD91" s="190"/>
      <c r="AE91" s="190"/>
      <c r="AF91" s="190"/>
      <c r="AG91" s="191"/>
      <c r="AH91" s="6"/>
      <c r="AI91" s="6"/>
    </row>
    <row r="92" spans="1:35" ht="3.75" customHeight="1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</row>
    <row r="93" spans="1:35" ht="13.5" customHeight="1" x14ac:dyDescent="0.25">
      <c r="A93" s="13" t="s">
        <v>47</v>
      </c>
      <c r="B93" s="13"/>
      <c r="C93" s="201" t="str">
        <f>IF(N8=B21,"Для установки ОЗНА-Импульс заполнение данного пункта не требуется!",IF(N8=B22,"В установку ОЗНА-Vx устанавливается многофазный расходомер Vx","Выберите тип расходомера на жидкостной линии:"))</f>
        <v>Выберите тип расходомера на жидкостной линии:</v>
      </c>
      <c r="D93" s="201"/>
      <c r="E93" s="201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  <c r="AC93" s="201"/>
      <c r="AD93" s="201"/>
      <c r="AE93" s="201"/>
      <c r="AF93" s="201"/>
      <c r="AG93" s="201"/>
      <c r="AH93" s="13"/>
      <c r="AI93" s="13"/>
    </row>
    <row r="94" spans="1:35" ht="3" customHeight="1" x14ac:dyDescent="0.25">
      <c r="A94" s="13"/>
      <c r="B94" s="13"/>
      <c r="C94" s="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</row>
    <row r="95" spans="1:35" hidden="1" x14ac:dyDescent="0.25">
      <c r="A95" s="13" t="str">
        <f>IF(N8=B20,"Массовый расходомер Micro Motion производства Emerson Process Management",IF(N8=B23,"Счётчик жидкости турбинный ТОР",IF(N8=B24,"Счётчик РИНГ",IF(N8=B21,"",""))))</f>
        <v>Массовый расходомер Micro Motion производства Emerson Process Management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</row>
    <row r="96" spans="1:35" hidden="1" x14ac:dyDescent="0.25">
      <c r="A96" s="13" t="str">
        <f>IF(N8=B20,"Массовый расходомер Rotamas производства Rota Yokogawa Gmb H&amp;CO.KG",IF(N8=B23,"Счётчик количества жидкости СКЖ",IF(N8=B24,"Спецзаказ",IF(N8=B21,"",""))))</f>
        <v>Массовый расходомер Rotamas производства Rota Yokogawa Gmb H&amp;CO.KG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>
        <f>IF(C102=A95,1,IF(C102=A96,1,IF(C102=A97,1,IF(C102=A100,1,IF(C102=A101,1,0)))))</f>
        <v>1</v>
      </c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</row>
    <row r="97" spans="1:35" hidden="1" x14ac:dyDescent="0.25">
      <c r="A97" s="13" t="str">
        <f>IF(N8=B20,"Массовый расходомер Promass производства Endress+Hauser Gmb H&amp;CO.KG",IF(N8=B23,"Спецзаказ",""))</f>
        <v>Массовый расходомер Promass производства Endress+Hauser Gmb H&amp;CO.KG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</row>
    <row r="98" spans="1:35" hidden="1" x14ac:dyDescent="0.25">
      <c r="A98" s="13" t="s">
        <v>260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</row>
    <row r="99" spans="1:35" hidden="1" x14ac:dyDescent="0.25">
      <c r="A99" s="13" t="s">
        <v>259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</row>
    <row r="100" spans="1:35" hidden="1" x14ac:dyDescent="0.25">
      <c r="A100" s="13" t="str">
        <f>IF(N8=B20,"Не устанавливать массовый расходомер на жидкостную линию","")</f>
        <v>Не устанавливать массовый расходомер на жидкостную линию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</row>
    <row r="101" spans="1:35" hidden="1" x14ac:dyDescent="0.25">
      <c r="A101" s="13" t="str">
        <f>IF(N8=B20,"Спецзаказ","")</f>
        <v>Спецзаказ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</row>
    <row r="102" spans="1:35" ht="12" customHeight="1" x14ac:dyDescent="0.25">
      <c r="A102" s="13"/>
      <c r="B102" s="82"/>
      <c r="C102" s="204" t="s">
        <v>207</v>
      </c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205"/>
      <c r="Y102" s="205"/>
      <c r="Z102" s="205"/>
      <c r="AA102" s="205"/>
      <c r="AB102" s="205"/>
      <c r="AC102" s="205"/>
      <c r="AD102" s="205"/>
      <c r="AE102" s="205"/>
      <c r="AF102" s="205"/>
      <c r="AG102" s="206"/>
      <c r="AH102" s="13"/>
      <c r="AI102" s="13"/>
    </row>
    <row r="103" spans="1:35" ht="1.5" hidden="1" customHeight="1" x14ac:dyDescent="0.25">
      <c r="A103" s="13"/>
      <c r="B103" s="13"/>
      <c r="C103" s="81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</row>
    <row r="104" spans="1:35" hidden="1" x14ac:dyDescent="0.25">
      <c r="A104" s="13" t="str">
        <f>IF(N8=B21,"",IF(N8=B22,"",IF(N8=B23,"",IF(N8=B24,"","Счетчик вихревой ДРГ.М"))))</f>
        <v>Счетчик вихревой ДРГ.М</v>
      </c>
      <c r="B104" s="13"/>
      <c r="C104" s="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</row>
    <row r="105" spans="1:35" hidden="1" x14ac:dyDescent="0.25">
      <c r="A105" s="13" t="s">
        <v>261</v>
      </c>
      <c r="B105" s="13"/>
      <c r="C105" s="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</row>
    <row r="106" spans="1:35" hidden="1" x14ac:dyDescent="0.25">
      <c r="A106" s="13" t="str">
        <f>IF(N8=B20,"Массовый расходомер Micro Motion производства Emerson Process Management",IF(N8=B23,"Счетчик вихревой ДРГ.М",IF(N8=B21,"","")))</f>
        <v>Массовый расходомер Micro Motion производства Emerson Process Management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</row>
    <row r="107" spans="1:35" ht="1.5" hidden="1" customHeight="1" x14ac:dyDescent="0.25">
      <c r="A107" s="13" t="str">
        <f>IF(N8=B20,"Массовый расходомер Rotamas производства Rota Yokogawa Gmb H&amp;CO.KG",IF(N8=B23,"Спецзаказ",IF(N8=B22,"","")))</f>
        <v>Массовый расходомер Rotamas производства Rota Yokogawa Gmb H&amp;CO.KG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</row>
    <row r="108" spans="1:35" hidden="1" x14ac:dyDescent="0.25">
      <c r="A108" s="13" t="str">
        <f>IF(N8=B20,"Массовый расходомер Promass производства Endress+Hauser Gmb H&amp;CO.KG",IF(N8=B21,"",""))</f>
        <v>Массовый расходомер Promass производства Endress+Hauser Gmb H&amp;CO.KG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</row>
    <row r="109" spans="1:35" hidden="1" x14ac:dyDescent="0.25">
      <c r="A109" s="13" t="s">
        <v>262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</row>
    <row r="110" spans="1:35" hidden="1" x14ac:dyDescent="0.25">
      <c r="A110" s="13" t="s">
        <v>259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</row>
    <row r="111" spans="1:35" hidden="1" x14ac:dyDescent="0.25">
      <c r="A111" s="13" t="str">
        <f>IF(N8=B20,"Не устанавливать массовый расходомер на газовую линию","")</f>
        <v>Не устанавливать массовый расходомер на газовую линию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 t="str">
        <f>IF(C102=A95, "Е", IF(C102=A96, "R", IF(C102=A97, "Р", IF(C102=A100, "Х", IF(C102=A101, "*", "")))))</f>
        <v>Е</v>
      </c>
      <c r="X111" s="13" t="str">
        <f>IF(C102=A95,"с ТОР",IF(C102=A96,"с СКЖ",IF(C102=A97,"*","")))</f>
        <v>с ТОР</v>
      </c>
      <c r="Y111" s="13"/>
      <c r="Z111" s="13"/>
      <c r="AA111" s="13" t="str">
        <f>CONCATENATE(W111," ",W112)</f>
        <v>Е Е</v>
      </c>
      <c r="AB111" s="13"/>
      <c r="AC111" s="13">
        <f>IF(C116=A106,1,IF(C116=A107,1,IF(C116=A108,1,IF(C116=A111,1,IF(C116=A112,1,IF(C116=A104,1,0))))))</f>
        <v>1</v>
      </c>
      <c r="AD111" s="13"/>
      <c r="AE111" s="13"/>
      <c r="AF111" s="13"/>
      <c r="AG111" s="13"/>
      <c r="AH111" s="13"/>
      <c r="AI111" s="13"/>
    </row>
    <row r="112" spans="1:35" hidden="1" x14ac:dyDescent="0.25">
      <c r="A112" s="13" t="str">
        <f>IF(N8=B20,"Спецзаказ","")</f>
        <v>Спецзаказ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 t="str">
        <f>IF(C116=A95, "Е", IF(C116=A96, "R", IF(C116=A97, "Р", IF(C116=A111, "Х", IF(C116=A101, "*", "")))))</f>
        <v>Е</v>
      </c>
      <c r="X112" s="13" t="str">
        <f>IF(C116=A106,"с ТОР",IF(C116=A107,"с СКЖ",IF(C116=A108," *","")))</f>
        <v>с ТОР</v>
      </c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</row>
    <row r="113" spans="1:35" hidden="1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</row>
    <row r="114" spans="1:35" x14ac:dyDescent="0.25">
      <c r="A114" s="13" t="s">
        <v>52</v>
      </c>
      <c r="B114" s="13"/>
      <c r="C114" s="201" t="str">
        <f>IF(N8=B21,"Для установки ОЗНА-Импульс заполнение данного пункта не требуется!",IF(N8=B22,"Для установки ОЗНА-Vx заполнение данного пункта не требуется!","Выберите тип расходомера на газовой линии:"))</f>
        <v>Выберите тип расходомера на газовой линии:</v>
      </c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  <c r="P114" s="201"/>
      <c r="Q114" s="201"/>
      <c r="R114" s="201"/>
      <c r="S114" s="201"/>
      <c r="T114" s="201"/>
      <c r="U114" s="201"/>
      <c r="V114" s="201"/>
      <c r="W114" s="201"/>
      <c r="X114" s="201"/>
      <c r="Y114" s="201"/>
      <c r="Z114" s="201"/>
      <c r="AA114" s="201"/>
      <c r="AB114" s="201"/>
      <c r="AC114" s="201"/>
      <c r="AD114" s="201"/>
      <c r="AE114" s="201"/>
      <c r="AF114" s="201"/>
      <c r="AG114" s="201"/>
      <c r="AH114" s="13"/>
      <c r="AI114" s="13"/>
    </row>
    <row r="115" spans="1:35" x14ac:dyDescent="0.25">
      <c r="A115" s="13"/>
      <c r="B115" s="13"/>
      <c r="C115" s="80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</row>
    <row r="116" spans="1:35" x14ac:dyDescent="0.25">
      <c r="A116" s="13"/>
      <c r="B116" s="83"/>
      <c r="C116" s="117" t="s">
        <v>207</v>
      </c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9"/>
      <c r="AH116" s="13"/>
      <c r="AI116" s="13"/>
    </row>
    <row r="117" spans="1:35" ht="0.75" customHeight="1" x14ac:dyDescent="0.25">
      <c r="A117" s="13"/>
      <c r="B117" s="9"/>
      <c r="C117" s="99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3"/>
      <c r="AI117" s="13"/>
    </row>
    <row r="118" spans="1:35" ht="2.25" customHeight="1" x14ac:dyDescent="0.25">
      <c r="A118" s="13"/>
      <c r="B118" s="13"/>
      <c r="C118" s="81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</row>
    <row r="119" spans="1:35" x14ac:dyDescent="0.25">
      <c r="A119" s="13" t="s">
        <v>53</v>
      </c>
      <c r="B119" s="13"/>
      <c r="C119" s="201" t="s">
        <v>54</v>
      </c>
      <c r="D119" s="201"/>
      <c r="E119" s="201"/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  <c r="P119" s="201"/>
      <c r="Q119" s="201"/>
      <c r="R119" s="201"/>
      <c r="S119" s="201"/>
      <c r="T119" s="201"/>
      <c r="U119" s="201"/>
      <c r="V119" s="201"/>
      <c r="W119" s="201"/>
      <c r="X119" s="201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</row>
    <row r="120" spans="1:35" ht="3" customHeight="1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</row>
    <row r="121" spans="1:35" ht="11.25" customHeight="1" x14ac:dyDescent="0.25">
      <c r="A121" s="13"/>
      <c r="B121" s="13"/>
      <c r="C121" s="210" t="s">
        <v>250</v>
      </c>
      <c r="D121" s="211"/>
      <c r="E121" s="211"/>
      <c r="F121" s="211"/>
      <c r="G121" s="211"/>
      <c r="H121" s="211"/>
      <c r="I121" s="211"/>
      <c r="J121" s="211"/>
      <c r="K121" s="211"/>
      <c r="L121" s="211"/>
      <c r="M121" s="211"/>
      <c r="N121" s="211"/>
      <c r="O121" s="211"/>
      <c r="P121" s="211"/>
      <c r="Q121" s="211"/>
      <c r="R121" s="211"/>
      <c r="S121" s="211"/>
      <c r="T121" s="211"/>
      <c r="U121" s="211"/>
      <c r="V121" s="211"/>
      <c r="W121" s="211"/>
      <c r="X121" s="211"/>
      <c r="Y121" s="211"/>
      <c r="Z121" s="211"/>
      <c r="AA121" s="211"/>
      <c r="AB121" s="211"/>
      <c r="AC121" s="211"/>
      <c r="AD121" s="211"/>
      <c r="AE121" s="211"/>
      <c r="AF121" s="211"/>
      <c r="AG121" s="212"/>
      <c r="AH121" s="13"/>
      <c r="AI121" s="13"/>
    </row>
    <row r="122" spans="1:35" ht="0.75" hidden="1" customHeight="1" x14ac:dyDescent="0.25">
      <c r="A122" s="13" t="str">
        <f>IF(N8=B22,"Укажите ниже содержание сероводорода в %","Обычное. Содержание сероводорода не превышает 2%.")</f>
        <v>Обычное. Содержание сероводорода не превышает 2%.</v>
      </c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 t="str">
        <f>IF(C121=A122,"О",IF(C121=A123,"С",IF(C121=A124,"Г","")))</f>
        <v>О</v>
      </c>
      <c r="X122" s="13"/>
      <c r="Y122" s="13"/>
      <c r="Z122" s="13"/>
      <c r="AA122" s="13"/>
      <c r="AB122" s="13"/>
      <c r="AC122" s="13"/>
      <c r="AD122" s="13"/>
      <c r="AE122" s="13"/>
      <c r="AF122" s="207"/>
      <c r="AG122" s="207"/>
      <c r="AH122" s="13"/>
      <c r="AI122" s="13"/>
    </row>
    <row r="123" spans="1:35" hidden="1" x14ac:dyDescent="0.25">
      <c r="A123" s="13" t="str">
        <f>IF(N8=B22,"","Сероводородное. Содержание сероводорода находится в пределах от 2 и 4 %")</f>
        <v>Сероводородное. Содержание сероводорода находится в пределах от 2 и 4 %</v>
      </c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</row>
    <row r="124" spans="1:35" hidden="1" x14ac:dyDescent="0.25">
      <c r="A124" s="13" t="str">
        <f>IF(N8=B22,"","Обычное с установкой газоанализатора сероводорода.")</f>
        <v>Обычное с установкой газоанализатора сероводорода.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</row>
    <row r="125" spans="1:35" hidden="1" x14ac:dyDescent="0.25">
      <c r="A125" s="13" t="str">
        <f>IF(N8=B22,"","Сероводородное. Содержание сероводорода находится в пределах от 4 и 6 %")</f>
        <v>Сероводородное. Содержание сероводорода находится в пределах от 4 и 6 %</v>
      </c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</row>
    <row r="126" spans="1:35" ht="0.75" hidden="1" customHeight="1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207" t="str">
        <f>IF(B22=N8,"не более"," ")</f>
        <v xml:space="preserve"> </v>
      </c>
      <c r="AB126" s="207"/>
      <c r="AC126" s="207"/>
      <c r="AD126" s="207"/>
      <c r="AE126" s="217"/>
      <c r="AF126" s="218"/>
      <c r="AG126" s="9" t="str">
        <f>IF(B22=N8,"%"," ")</f>
        <v xml:space="preserve"> </v>
      </c>
      <c r="AH126" s="13"/>
      <c r="AI126" s="13"/>
    </row>
    <row r="127" spans="1:35" ht="1.5" customHeight="1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</row>
    <row r="128" spans="1:35" x14ac:dyDescent="0.25">
      <c r="A128" s="13" t="s">
        <v>57</v>
      </c>
      <c r="B128" s="13"/>
      <c r="C128" s="201" t="s">
        <v>58</v>
      </c>
      <c r="D128" s="201"/>
      <c r="E128" s="201"/>
      <c r="F128" s="201"/>
      <c r="G128" s="201"/>
      <c r="H128" s="201"/>
      <c r="I128" s="201"/>
      <c r="J128" s="201"/>
      <c r="K128" s="201"/>
      <c r="L128" s="201"/>
      <c r="M128" s="201"/>
      <c r="N128" s="201"/>
      <c r="O128" s="201"/>
      <c r="P128" s="201"/>
      <c r="Q128" s="201"/>
      <c r="R128" s="201"/>
      <c r="S128" s="201"/>
      <c r="T128" s="117" t="s">
        <v>256</v>
      </c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9"/>
      <c r="AH128" s="13"/>
      <c r="AI128" s="13"/>
    </row>
    <row r="129" spans="1:35" ht="0.75" customHeight="1" x14ac:dyDescent="0.25">
      <c r="A129" s="13" t="s">
        <v>59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 t="str">
        <f>IF(T128=A129,"У1",IF(T128=A130,"УХЛ1",""))</f>
        <v>У1</v>
      </c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</row>
    <row r="130" spans="1:35" hidden="1" x14ac:dyDescent="0.25">
      <c r="A130" s="13" t="s">
        <v>60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</row>
    <row r="131" spans="1:35" ht="1.5" customHeight="1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</row>
    <row r="132" spans="1:35" x14ac:dyDescent="0.25">
      <c r="A132" s="13" t="s">
        <v>61</v>
      </c>
      <c r="B132" s="13"/>
      <c r="C132" s="13" t="s">
        <v>233</v>
      </c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17" t="s">
        <v>234</v>
      </c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9"/>
      <c r="AH132" s="13"/>
      <c r="AI132" s="13"/>
    </row>
    <row r="133" spans="1:35" ht="2.25" customHeight="1" x14ac:dyDescent="0.25">
      <c r="A133" s="13" t="s">
        <v>234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9" t="str">
        <f>IF(T132=A133,"У1",IF(T132=A134,"УХЛ1",IF(T132=A134,"СТЛ13","")))</f>
        <v>У1</v>
      </c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</row>
    <row r="134" spans="1:35" hidden="1" x14ac:dyDescent="0.25">
      <c r="A134" s="13" t="s">
        <v>235</v>
      </c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</row>
    <row r="135" spans="1:35" hidden="1" x14ac:dyDescent="0.25">
      <c r="A135" s="13" t="s">
        <v>236</v>
      </c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</row>
    <row r="136" spans="1:35" hidden="1" x14ac:dyDescent="0.25">
      <c r="A136" s="13" t="s">
        <v>232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</row>
    <row r="137" spans="1:35" hidden="1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</row>
    <row r="138" spans="1:35" ht="12" customHeight="1" x14ac:dyDescent="0.25">
      <c r="A138" s="13" t="s">
        <v>63</v>
      </c>
      <c r="B138" s="13"/>
      <c r="C138" s="13" t="str">
        <f>IF(T132=A135,"","Антикоррозионное покрытие трубопроводов")</f>
        <v>Антикоррозионное покрытие трубопроводов</v>
      </c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17" t="s">
        <v>258</v>
      </c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9"/>
      <c r="AH138" s="13"/>
      <c r="AI138" s="13"/>
    </row>
    <row r="139" spans="1:35" ht="0.75" customHeight="1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</row>
    <row r="140" spans="1:35" hidden="1" x14ac:dyDescent="0.25">
      <c r="A140" s="13" t="str">
        <f>IF(T132=A135,"","Требуется")</f>
        <v>Требуется</v>
      </c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 t="str">
        <f>IF(T132=A135,T138="",IF(T138=A140,"У1",IF(T138=A141,"УХЛ1","")))</f>
        <v>УХЛ1</v>
      </c>
      <c r="Q140" s="13"/>
      <c r="R140" s="13"/>
      <c r="S140" s="13"/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</row>
    <row r="141" spans="1:35" hidden="1" x14ac:dyDescent="0.25">
      <c r="A141" s="13" t="str">
        <f>IF(T132=A135,"","Не требуется")</f>
        <v>Не требуется</v>
      </c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</row>
    <row r="142" spans="1:35" ht="0.75" customHeight="1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</row>
    <row r="143" spans="1:35" x14ac:dyDescent="0.25">
      <c r="A143" s="13" t="s">
        <v>74</v>
      </c>
      <c r="B143" s="13"/>
      <c r="C143" s="13" t="str">
        <f>IF(N8=B20,"Антикоррозионное покрытие емкости сепарационной","")</f>
        <v>Антикоррозионное покрытие емкости сепарационной</v>
      </c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17" t="s">
        <v>258</v>
      </c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9"/>
      <c r="AH143" s="13"/>
      <c r="AI143" s="13"/>
    </row>
    <row r="144" spans="1:35" ht="0.75" customHeight="1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9" t="str">
        <f>IF(T143=A145,"У1",IF(T143=A146,"УХЛ1",""))</f>
        <v>УХЛ1</v>
      </c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</row>
    <row r="145" spans="1:35" hidden="1" x14ac:dyDescent="0.25">
      <c r="A145" s="13" t="str">
        <f>IF(N8=B20,"Требуется","")</f>
        <v>Требуется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</row>
    <row r="146" spans="1:35" hidden="1" x14ac:dyDescent="0.25">
      <c r="A146" s="13" t="str">
        <f>IF(N8=B20,"Не требуется","")</f>
        <v>Не требуется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8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</row>
    <row r="147" spans="1:35" ht="14.25" customHeight="1" x14ac:dyDescent="0.25">
      <c r="A147" s="13" t="s">
        <v>83</v>
      </c>
      <c r="B147" s="13"/>
      <c r="C147" s="201" t="str">
        <f>IF(N8=B22,"Для установки ОЗНА-Vx заполнение ",IF(N8=B24,"Для установки ОЗНА-Спектр М заполнение ","Укажите необходимость установки влагомера:"))</f>
        <v>Укажите необходимость установки влагомера:</v>
      </c>
      <c r="D147" s="201"/>
      <c r="E147" s="201"/>
      <c r="F147" s="201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16"/>
      <c r="T147" s="117" t="s">
        <v>62</v>
      </c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9"/>
      <c r="AH147" s="13"/>
      <c r="AI147" s="13"/>
    </row>
    <row r="148" spans="1:35" ht="2.25" customHeight="1" x14ac:dyDescent="0.25">
      <c r="A148" s="13"/>
      <c r="B148" s="1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97"/>
      <c r="T148" s="99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3"/>
      <c r="AI148" s="13"/>
    </row>
    <row r="149" spans="1:35" hidden="1" x14ac:dyDescent="0.25">
      <c r="A149" s="13" t="str">
        <f>IF(T147=A158,"",IF(T147=A159,"","ВСН-2"))</f>
        <v/>
      </c>
      <c r="B149" s="1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97"/>
      <c r="T149" s="99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3"/>
      <c r="AI149" s="13"/>
    </row>
    <row r="150" spans="1:35" hidden="1" x14ac:dyDescent="0.25">
      <c r="A150" s="13" t="str">
        <f>IF(T147=A158,"",IF(T147=A159,"","МВН1.1.00.000"))</f>
        <v/>
      </c>
      <c r="B150" s="1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97"/>
      <c r="T150" s="99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3"/>
      <c r="AI150" s="13"/>
    </row>
    <row r="151" spans="1:35" hidden="1" x14ac:dyDescent="0.25">
      <c r="A151" s="13" t="str">
        <f>IF(T147=A158,"",IF(T147=A159,"","Red Eye 2G"))</f>
        <v/>
      </c>
      <c r="B151" s="1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97"/>
      <c r="T151" s="99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3"/>
      <c r="AI151" s="13"/>
    </row>
    <row r="152" spans="1:35" hidden="1" x14ac:dyDescent="0.25">
      <c r="A152" s="13" t="str">
        <f>IF(T147=A158,"",IF(T147=A159,"","Phase Dynamics"))</f>
        <v/>
      </c>
      <c r="B152" s="1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97"/>
      <c r="T152" s="99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3"/>
      <c r="AI152" s="13"/>
    </row>
    <row r="153" spans="1:35" hidden="1" x14ac:dyDescent="0.25">
      <c r="A153" s="13" t="str">
        <f>IF(T147=A158,"",IF(T147=A159,"","Спецзаказ"))</f>
        <v/>
      </c>
      <c r="B153" s="1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97"/>
      <c r="T153" s="99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3"/>
      <c r="AI153" s="13"/>
    </row>
    <row r="154" spans="1:35" hidden="1" x14ac:dyDescent="0.25">
      <c r="A154" s="13"/>
      <c r="B154" s="13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98"/>
      <c r="U154" s="26"/>
      <c r="V154" s="26"/>
      <c r="W154" s="26"/>
      <c r="X154" s="26"/>
      <c r="Y154" s="26"/>
      <c r="Z154" s="26"/>
      <c r="AA154" s="26"/>
      <c r="AB154" s="26" t="s">
        <v>213</v>
      </c>
      <c r="AC154" s="26"/>
      <c r="AD154" s="26"/>
      <c r="AE154" s="26"/>
      <c r="AF154" s="26"/>
      <c r="AG154" s="26"/>
      <c r="AH154" s="13"/>
      <c r="AI154" s="13"/>
    </row>
    <row r="155" spans="1:35" x14ac:dyDescent="0.25">
      <c r="A155" s="13"/>
      <c r="B155" s="13"/>
      <c r="C155" s="137" t="str">
        <f>IF(N8=B22,"данного пункта не требуется!",IF(N8=B24,"данного пункта не требуется!",IF(T147=A157,"Укажите марку предполагаемого влагомера:",IF(T147=A156,"Укажите марку требуемого влагомера:",IF(N8=B24,"данного пункта не требуется!","")))))</f>
        <v/>
      </c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97"/>
      <c r="T155" s="117" t="s">
        <v>232</v>
      </c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9"/>
      <c r="AH155" s="13"/>
      <c r="AI155" s="13"/>
    </row>
    <row r="156" spans="1:35" ht="0.75" customHeight="1" x14ac:dyDescent="0.25">
      <c r="A156" s="13" t="str">
        <f>IF(N8=B22,"",IF(N8=B24,"","Установить влагомер."))</f>
        <v>Установить влагомер.</v>
      </c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 t="str">
        <f>IF(N8=B22,"Х",IF(N8=B24,"Х",IF(T147=A156,"В1",IF(T147=A157,"В2",IF(T147=A158,"Х",IF(T147=A159,"*",))))))</f>
        <v>Х</v>
      </c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</row>
    <row r="157" spans="1:35" ht="0.75" customHeight="1" x14ac:dyDescent="0.25">
      <c r="A157" s="13" t="str">
        <f>IF(N8=B22,"",IF(N8=B24,"","Установить катушку под влагомер."))</f>
        <v>Установить катушку под влагомер.</v>
      </c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</row>
    <row r="158" spans="1:35" hidden="1" x14ac:dyDescent="0.25">
      <c r="A158" s="13" t="str">
        <f>IF(N8=B22,"",IF(N8=B24,"","Не требуется."))</f>
        <v>Не требуется.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</row>
    <row r="159" spans="1:35" hidden="1" x14ac:dyDescent="0.25">
      <c r="A159" s="13" t="str">
        <f>IF(N8=B22,"",IF(N8=B24,"","Спецзаказ."))</f>
        <v>Спецзаказ.</v>
      </c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</row>
    <row r="160" spans="1:35" hidden="1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8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</row>
    <row r="161" spans="1:35" x14ac:dyDescent="0.25">
      <c r="A161" s="13" t="s">
        <v>104</v>
      </c>
      <c r="B161" s="13"/>
      <c r="C161" s="201" t="s">
        <v>64</v>
      </c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1"/>
      <c r="O161" s="201"/>
      <c r="P161" s="201"/>
      <c r="Q161" s="201"/>
      <c r="R161" s="13"/>
      <c r="S161" s="13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</row>
    <row r="162" spans="1:35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</row>
    <row r="163" spans="1:35" x14ac:dyDescent="0.25">
      <c r="A163" s="13"/>
      <c r="B163" s="13"/>
      <c r="C163" s="219" t="s">
        <v>65</v>
      </c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20"/>
      <c r="AA163" s="213" t="s">
        <v>264</v>
      </c>
      <c r="AB163" s="214"/>
      <c r="AC163" s="214"/>
      <c r="AD163" s="214"/>
      <c r="AE163" s="214"/>
      <c r="AF163" s="214"/>
      <c r="AG163" s="215"/>
      <c r="AH163" s="13"/>
      <c r="AI163" s="13"/>
    </row>
    <row r="164" spans="1:35" ht="2.25" customHeight="1" x14ac:dyDescent="0.25">
      <c r="A164" s="13" t="str">
        <f>IF(N8=B22,"PLC (ОВЕН)",IF(N8=B20,"Scada Pack 32",IF(N8=B23,"RTU 188",IF(N8=B21,"Direct Logic",IF(N8=B24,"ABB","")))))</f>
        <v>Scada Pack 32</v>
      </c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 t="str">
        <f>IF(AA163="PLC (ОВЕН)","Р",IF(AA163="Scada Pack 32","S",IF(AA163="Direct Logic","D",IF(AA163="RTU 188","R",IF(AA163="ABB","A",IF(AA163="B&amp;R","B",IF(AA163="Siemens","Si",IF(AA163="Спецзаказ","*",""))))))))</f>
        <v>B</v>
      </c>
      <c r="AE164" s="13"/>
      <c r="AF164" s="13"/>
      <c r="AG164" s="13"/>
      <c r="AH164" s="13"/>
      <c r="AI164" s="13"/>
    </row>
    <row r="165" spans="1:35" hidden="1" x14ac:dyDescent="0.25">
      <c r="A165" s="13" t="str">
        <f>IF(N8=B22,"Scada Pack 32",IF(N8=B20,"Direct Logic",IF(N8=B23,"Спецзаказ",IF(N8=B21,"RTU 188",""))))</f>
        <v>Direct Logic</v>
      </c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>
        <f>IF(N8=B20,IF(AA163="RTU 188",0,1),2)</f>
        <v>1</v>
      </c>
      <c r="AB165" s="13"/>
      <c r="AC165" s="13"/>
      <c r="AD165" s="13">
        <f>IF(OR(AA165,AA166,AA167,AA168,A169),1,0)</f>
        <v>1</v>
      </c>
      <c r="AE165" s="13"/>
      <c r="AF165" s="13"/>
      <c r="AG165" s="13"/>
      <c r="AH165" s="13"/>
      <c r="AI165" s="13"/>
    </row>
    <row r="166" spans="1:35" hidden="1" x14ac:dyDescent="0.25">
      <c r="A166" s="13" t="str">
        <f>IF(N8=B20,"PLC (ОВЕН)",IF(N8=B21,"Scada Pack 32",IF(N8=B22,"Direct Logic","")))</f>
        <v>PLC (ОВЕН)</v>
      </c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>
        <f>IF(N8=B21,IF(OR(AA163="PLC (ОВЕН)",AA163="Scada Pack 32"),0,1),2)</f>
        <v>2</v>
      </c>
      <c r="AB166" s="13"/>
      <c r="AC166" s="13"/>
      <c r="AD166" s="13"/>
      <c r="AE166" s="13"/>
      <c r="AF166" s="13"/>
      <c r="AG166" s="13"/>
      <c r="AH166" s="13"/>
      <c r="AI166" s="13"/>
    </row>
    <row r="167" spans="1:35" hidden="1" x14ac:dyDescent="0.25">
      <c r="A167" s="56" t="str">
        <f>IF(N8=B20,"ABB",IF(N8=B21,"Спецзаказ",IF(N8=B22,"Спецзаказ","")))</f>
        <v>ABB</v>
      </c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>
        <f>IF(N8=B20,IF(OR(AA163="ABB",AA163="Scada Pack 32"),0,1),2)</f>
        <v>1</v>
      </c>
      <c r="AB167" s="13"/>
      <c r="AC167" s="13"/>
      <c r="AD167" s="13"/>
      <c r="AE167" s="13"/>
      <c r="AF167" s="13"/>
      <c r="AG167" s="13"/>
      <c r="AH167" s="13"/>
      <c r="AI167" s="13"/>
    </row>
    <row r="168" spans="1:35" hidden="1" x14ac:dyDescent="0.25">
      <c r="A168" s="13" t="str">
        <f>IF(N8=B20,"B&amp;R",IF(N8=B20,"Спецзаказ",""))</f>
        <v>B&amp;R</v>
      </c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>
        <f>IF(N8=B20,IF(OR(AA163="B&amp;R",AA163="Scada Pack 32"),0,1),2)</f>
        <v>0</v>
      </c>
      <c r="AB168" s="13"/>
      <c r="AC168" s="13"/>
      <c r="AD168" s="13"/>
      <c r="AE168" s="13"/>
      <c r="AF168" s="13"/>
      <c r="AG168" s="13"/>
      <c r="AH168" s="13"/>
      <c r="AI168" s="13"/>
    </row>
    <row r="169" spans="1:35" hidden="1" x14ac:dyDescent="0.25">
      <c r="A169" s="13" t="str">
        <f>IF(N8=B20,"Спецзаказ","")</f>
        <v>Спецзаказ</v>
      </c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>
        <f>IF(N8=B20,IF(OR(AA163="Siemens",AA163="Scada Pack 32"),0,1),2)</f>
        <v>1</v>
      </c>
      <c r="AB169" s="13"/>
      <c r="AC169" s="13"/>
      <c r="AD169" s="13"/>
      <c r="AE169" s="13"/>
      <c r="AF169" s="13"/>
      <c r="AG169" s="13"/>
      <c r="AH169" s="13"/>
      <c r="AI169" s="13"/>
    </row>
    <row r="170" spans="1:35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</row>
    <row r="171" spans="1:35" x14ac:dyDescent="0.25">
      <c r="A171" s="13"/>
      <c r="B171" s="13"/>
      <c r="C171" s="219" t="s">
        <v>68</v>
      </c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20"/>
      <c r="O171" s="117" t="s">
        <v>73</v>
      </c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9"/>
      <c r="AH171" s="13"/>
      <c r="AI171" s="13"/>
    </row>
    <row r="172" spans="1:35" ht="1.5" customHeight="1" x14ac:dyDescent="0.25">
      <c r="A172" s="13" t="s">
        <v>73</v>
      </c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 t="str">
        <f>IF(O171=A172,"М",IF(O171=A173,"*",IF(O171=A174,"Х","")))</f>
        <v>М</v>
      </c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</row>
    <row r="173" spans="1:35" hidden="1" x14ac:dyDescent="0.25">
      <c r="A173" s="13" t="s">
        <v>18</v>
      </c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</row>
    <row r="174" spans="1:35" hidden="1" x14ac:dyDescent="0.25">
      <c r="A174" s="13" t="s">
        <v>62</v>
      </c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</row>
    <row r="175" spans="1:35" ht="3" customHeight="1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</row>
    <row r="176" spans="1:35" x14ac:dyDescent="0.25">
      <c r="A176" s="13"/>
      <c r="B176" s="13"/>
      <c r="C176" s="13" t="s">
        <v>69</v>
      </c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17" t="s">
        <v>232</v>
      </c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9"/>
      <c r="AH176" s="13"/>
      <c r="AI176" s="13"/>
    </row>
    <row r="177" spans="1:35" ht="0.75" customHeight="1" x14ac:dyDescent="0.25">
      <c r="A177" s="13" t="s">
        <v>70</v>
      </c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 t="str">
        <f>IF(O171=A174,"Х",IF(W176=A177,"Р",IF(W176=A178,"Т",IF(W176=A179,"А",IF(W176=A180,"*",IF(W176=A181,"Х",""))))))</f>
        <v>Х</v>
      </c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</row>
    <row r="178" spans="1:35" hidden="1" x14ac:dyDescent="0.25">
      <c r="A178" s="13" t="s">
        <v>71</v>
      </c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</row>
    <row r="179" spans="1:35" ht="2.25" customHeight="1" x14ac:dyDescent="0.25">
      <c r="A179" s="13" t="s">
        <v>72</v>
      </c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</row>
    <row r="180" spans="1:35" hidden="1" x14ac:dyDescent="0.25">
      <c r="A180" s="13" t="s">
        <v>255</v>
      </c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</row>
    <row r="181" spans="1:35" hidden="1" x14ac:dyDescent="0.25">
      <c r="A181" s="13" t="s">
        <v>232</v>
      </c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</row>
    <row r="182" spans="1:35" hidden="1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</row>
    <row r="183" spans="1:35" x14ac:dyDescent="0.25">
      <c r="A183" s="13" t="s">
        <v>106</v>
      </c>
      <c r="B183" s="13"/>
      <c r="C183" s="201" t="s">
        <v>75</v>
      </c>
      <c r="D183" s="201"/>
      <c r="E183" s="201"/>
      <c r="F183" s="201"/>
      <c r="G183" s="201"/>
      <c r="H183" s="201"/>
      <c r="I183" s="201"/>
      <c r="J183" s="201"/>
      <c r="K183" s="201"/>
      <c r="L183" s="201"/>
      <c r="M183" s="201"/>
      <c r="N183" s="201"/>
      <c r="O183" s="201"/>
      <c r="P183" s="201"/>
      <c r="Q183" s="201"/>
      <c r="R183" s="201"/>
      <c r="S183" s="201"/>
      <c r="T183" s="201"/>
      <c r="U183" s="201"/>
      <c r="V183" s="201"/>
      <c r="W183" s="201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</row>
    <row r="184" spans="1:35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</row>
    <row r="185" spans="1:35" x14ac:dyDescent="0.25">
      <c r="A185" s="13"/>
      <c r="B185" s="13"/>
      <c r="C185" s="219" t="s">
        <v>76</v>
      </c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219"/>
      <c r="U185" s="219"/>
      <c r="V185" s="219"/>
      <c r="W185" s="219"/>
      <c r="X185" s="219"/>
      <c r="Y185" s="219"/>
      <c r="Z185" s="219"/>
      <c r="AA185" s="219"/>
      <c r="AB185" s="117" t="s">
        <v>77</v>
      </c>
      <c r="AC185" s="118"/>
      <c r="AD185" s="118"/>
      <c r="AE185" s="118"/>
      <c r="AF185" s="118"/>
      <c r="AG185" s="119"/>
      <c r="AH185" s="13"/>
      <c r="AI185" s="13"/>
    </row>
    <row r="186" spans="1:35" ht="2.25" customHeight="1" x14ac:dyDescent="0.25">
      <c r="A186" s="13" t="s">
        <v>77</v>
      </c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>
        <f>IF(AB185=A186,1,IF(AB185=A188,2,IF(AB185=A189,"*","")))</f>
        <v>1</v>
      </c>
      <c r="AE186" s="13"/>
      <c r="AF186" s="13"/>
      <c r="AG186" s="13"/>
      <c r="AH186" s="13"/>
      <c r="AI186" s="13"/>
    </row>
    <row r="187" spans="1:35" hidden="1" x14ac:dyDescent="0.25">
      <c r="A187" s="13" t="s">
        <v>263</v>
      </c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</row>
    <row r="188" spans="1:35" hidden="1" x14ac:dyDescent="0.25">
      <c r="A188" s="13" t="s">
        <v>78</v>
      </c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</row>
    <row r="189" spans="1:35" hidden="1" x14ac:dyDescent="0.25">
      <c r="A189" s="13" t="s">
        <v>18</v>
      </c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</row>
    <row r="190" spans="1:35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</row>
    <row r="191" spans="1:35" x14ac:dyDescent="0.25">
      <c r="A191" s="13"/>
      <c r="B191" s="13"/>
      <c r="C191" s="219" t="s">
        <v>79</v>
      </c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219"/>
      <c r="U191" s="219"/>
      <c r="V191" s="219"/>
      <c r="W191" s="219"/>
      <c r="X191" s="219"/>
      <c r="Y191" s="219"/>
      <c r="Z191" s="219"/>
      <c r="AA191" s="219"/>
      <c r="AB191" s="13"/>
      <c r="AC191" s="13"/>
      <c r="AD191" s="13"/>
      <c r="AE191" s="13"/>
      <c r="AF191" s="117" t="s">
        <v>37</v>
      </c>
      <c r="AG191" s="119"/>
      <c r="AH191" s="13"/>
      <c r="AI191" s="13"/>
    </row>
    <row r="192" spans="1:35" hidden="1" x14ac:dyDescent="0.25">
      <c r="A192" s="13" t="s">
        <v>37</v>
      </c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</row>
    <row r="193" spans="1:35" hidden="1" x14ac:dyDescent="0.25">
      <c r="A193" s="13" t="s">
        <v>38</v>
      </c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</row>
    <row r="194" spans="1:35" ht="3" customHeight="1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</row>
    <row r="195" spans="1:35" ht="12.75" customHeight="1" x14ac:dyDescent="0.25">
      <c r="A195" s="13"/>
      <c r="B195" s="13"/>
      <c r="C195" s="239" t="s">
        <v>80</v>
      </c>
      <c r="D195" s="239"/>
      <c r="E195" s="239"/>
      <c r="F195" s="239"/>
      <c r="G195" s="239"/>
      <c r="H195" s="239"/>
      <c r="I195" s="239"/>
      <c r="J195" s="20"/>
      <c r="K195" s="240" t="s">
        <v>82</v>
      </c>
      <c r="L195" s="241"/>
      <c r="M195" s="241"/>
      <c r="N195" s="241"/>
      <c r="O195" s="241"/>
      <c r="P195" s="241"/>
      <c r="Q195" s="241"/>
      <c r="R195" s="241"/>
      <c r="S195" s="241"/>
      <c r="T195" s="241"/>
      <c r="U195" s="241"/>
      <c r="V195" s="241"/>
      <c r="W195" s="241"/>
      <c r="X195" s="241"/>
      <c r="Y195" s="241"/>
      <c r="Z195" s="241"/>
      <c r="AA195" s="241"/>
      <c r="AB195" s="241"/>
      <c r="AC195" s="241"/>
      <c r="AD195" s="241"/>
      <c r="AE195" s="241"/>
      <c r="AF195" s="241"/>
      <c r="AG195" s="242"/>
      <c r="AH195" s="13"/>
      <c r="AI195" s="13"/>
    </row>
    <row r="196" spans="1:35" ht="18" customHeight="1" x14ac:dyDescent="0.25">
      <c r="A196" s="13"/>
      <c r="B196" s="13"/>
      <c r="C196" s="239"/>
      <c r="D196" s="239"/>
      <c r="E196" s="239"/>
      <c r="F196" s="239"/>
      <c r="G196" s="239"/>
      <c r="H196" s="239"/>
      <c r="I196" s="239"/>
      <c r="J196" s="19"/>
      <c r="K196" s="243"/>
      <c r="L196" s="244"/>
      <c r="M196" s="244"/>
      <c r="N196" s="244"/>
      <c r="O196" s="244"/>
      <c r="P196" s="244"/>
      <c r="Q196" s="244"/>
      <c r="R196" s="244"/>
      <c r="S196" s="244"/>
      <c r="T196" s="244"/>
      <c r="U196" s="244"/>
      <c r="V196" s="244"/>
      <c r="W196" s="244"/>
      <c r="X196" s="244"/>
      <c r="Y196" s="244"/>
      <c r="Z196" s="244"/>
      <c r="AA196" s="244"/>
      <c r="AB196" s="244"/>
      <c r="AC196" s="244"/>
      <c r="AD196" s="244"/>
      <c r="AE196" s="244"/>
      <c r="AF196" s="244"/>
      <c r="AG196" s="245"/>
      <c r="AH196" s="13"/>
      <c r="AI196" s="13"/>
    </row>
    <row r="197" spans="1:35" ht="1.5" hidden="1" customHeight="1" x14ac:dyDescent="0.25">
      <c r="A197" s="21" t="s">
        <v>81</v>
      </c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 t="str">
        <f>IF(K195=A197,"П",IF(K195=A198,"К",IF(K195=A199,"В",IF(K195=A200,"C",IF(K195=A200,"*","")))))</f>
        <v>К</v>
      </c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</row>
    <row r="198" spans="1:35" hidden="1" x14ac:dyDescent="0.25">
      <c r="A198" s="21" t="s">
        <v>82</v>
      </c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</row>
    <row r="199" spans="1:35" ht="12.75" hidden="1" customHeight="1" x14ac:dyDescent="0.25">
      <c r="A199" s="13" t="s">
        <v>230</v>
      </c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</row>
    <row r="200" spans="1:35" hidden="1" x14ac:dyDescent="0.25">
      <c r="A200" s="13" t="s">
        <v>18</v>
      </c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</row>
    <row r="201" spans="1:35" ht="4.5" customHeight="1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</row>
    <row r="202" spans="1:35" x14ac:dyDescent="0.25">
      <c r="A202" s="13" t="s">
        <v>252</v>
      </c>
      <c r="B202" s="13"/>
      <c r="C202" s="201" t="s">
        <v>84</v>
      </c>
      <c r="D202" s="201"/>
      <c r="E202" s="201"/>
      <c r="F202" s="201"/>
      <c r="G202" s="201"/>
      <c r="H202" s="201"/>
      <c r="I202" s="201"/>
      <c r="J202" s="201"/>
      <c r="K202" s="201"/>
      <c r="L202" s="201"/>
      <c r="M202" s="201"/>
      <c r="N202" s="201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</row>
    <row r="203" spans="1:35" ht="6" customHeight="1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</row>
    <row r="204" spans="1:35" ht="11.25" customHeight="1" x14ac:dyDescent="0.25">
      <c r="A204" s="13"/>
      <c r="B204" s="13"/>
      <c r="C204" s="219" t="s">
        <v>86</v>
      </c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13"/>
      <c r="Q204" s="117" t="s">
        <v>89</v>
      </c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9"/>
      <c r="AH204" s="13"/>
      <c r="AI204" s="13"/>
    </row>
    <row r="205" spans="1:35" ht="1.5" hidden="1" customHeight="1" x14ac:dyDescent="0.25">
      <c r="A205" s="13" t="s">
        <v>89</v>
      </c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 t="s">
        <v>89</v>
      </c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</row>
    <row r="206" spans="1:35" hidden="1" x14ac:dyDescent="0.25">
      <c r="A206" s="13" t="s">
        <v>18</v>
      </c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 t="s">
        <v>232</v>
      </c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</row>
    <row r="207" spans="1:35" ht="1.5" customHeight="1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</row>
    <row r="208" spans="1:35" x14ac:dyDescent="0.25">
      <c r="A208" s="13"/>
      <c r="B208" s="13"/>
      <c r="C208" s="219" t="s">
        <v>87</v>
      </c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13"/>
      <c r="Q208" s="117" t="s">
        <v>89</v>
      </c>
      <c r="R208" s="118"/>
      <c r="S208" s="118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119"/>
      <c r="AH208" s="13"/>
      <c r="AI208" s="13"/>
    </row>
    <row r="209" spans="1:35" ht="1.5" customHeight="1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</row>
    <row r="210" spans="1:35" x14ac:dyDescent="0.25">
      <c r="A210" s="13"/>
      <c r="B210" s="13"/>
      <c r="C210" s="219" t="s">
        <v>85</v>
      </c>
      <c r="D210" s="219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13"/>
      <c r="Q210" s="117" t="s">
        <v>91</v>
      </c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9"/>
      <c r="AH210" s="13"/>
      <c r="AI210" s="13"/>
    </row>
    <row r="211" spans="1:35" hidden="1" x14ac:dyDescent="0.25">
      <c r="A211" s="13" t="s">
        <v>91</v>
      </c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</row>
    <row r="212" spans="1:35" hidden="1" x14ac:dyDescent="0.25">
      <c r="A212" s="13" t="s">
        <v>92</v>
      </c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 t="str">
        <f>IF(Q210=A211,"Р",IF(Q210=A212,"Н",IF(Q210=A213,"А",IF(Q210=A214,"В",""))))</f>
        <v>Р</v>
      </c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</row>
    <row r="213" spans="1:35" hidden="1" x14ac:dyDescent="0.25">
      <c r="A213" s="13" t="s">
        <v>93</v>
      </c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</row>
    <row r="214" spans="1:35" hidden="1" x14ac:dyDescent="0.25">
      <c r="A214" s="13" t="s">
        <v>94</v>
      </c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</row>
    <row r="215" spans="1:35" ht="3" hidden="1" customHeight="1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</row>
    <row r="216" spans="1:35" x14ac:dyDescent="0.25">
      <c r="A216" s="13"/>
      <c r="B216" s="13"/>
      <c r="C216" s="219" t="s">
        <v>97</v>
      </c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13"/>
      <c r="Q216" s="117" t="s">
        <v>95</v>
      </c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9"/>
      <c r="AH216" s="13"/>
      <c r="AI216" s="13"/>
    </row>
    <row r="217" spans="1:35" hidden="1" x14ac:dyDescent="0.25">
      <c r="A217" s="13" t="s">
        <v>95</v>
      </c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 t="str">
        <f>IF(Q216=A217,"Р",IF(Q216=A218,"Д",IF(Q216=A219,"*","")))</f>
        <v>Р</v>
      </c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</row>
    <row r="218" spans="1:35" hidden="1" x14ac:dyDescent="0.25">
      <c r="A218" s="13" t="s">
        <v>96</v>
      </c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</row>
    <row r="219" spans="1:35" hidden="1" x14ac:dyDescent="0.25">
      <c r="A219" s="13" t="s">
        <v>18</v>
      </c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</row>
    <row r="220" spans="1:35" ht="3" customHeight="1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</row>
    <row r="221" spans="1:35" x14ac:dyDescent="0.25">
      <c r="A221" s="13"/>
      <c r="B221" s="13"/>
      <c r="C221" s="219" t="s">
        <v>98</v>
      </c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13"/>
      <c r="Q221" s="117" t="s">
        <v>99</v>
      </c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  <c r="AG221" s="119"/>
      <c r="AH221" s="13"/>
      <c r="AI221" s="13"/>
    </row>
    <row r="222" spans="1:35" hidden="1" x14ac:dyDescent="0.25">
      <c r="A222" s="13" t="s">
        <v>99</v>
      </c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</row>
    <row r="223" spans="1:35" hidden="1" x14ac:dyDescent="0.25">
      <c r="A223" s="13" t="s">
        <v>100</v>
      </c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 t="str">
        <f>IF(Q221=A222,"О",IF(Q221=A223,"П",IF(Q221=A224,"*","")))</f>
        <v>О</v>
      </c>
      <c r="U223" s="221" t="e">
        <f>#REF!*#REF!</f>
        <v>#REF!</v>
      </c>
      <c r="V223" s="221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</row>
    <row r="224" spans="1:35" hidden="1" x14ac:dyDescent="0.25">
      <c r="A224" s="13" t="s">
        <v>18</v>
      </c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</row>
    <row r="225" spans="1:35" ht="3" customHeight="1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</row>
    <row r="226" spans="1:35" x14ac:dyDescent="0.25">
      <c r="A226" s="13"/>
      <c r="B226" s="13"/>
      <c r="C226" s="219" t="s">
        <v>122</v>
      </c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219"/>
      <c r="U226" s="219"/>
      <c r="V226" s="219"/>
      <c r="W226" s="117" t="s">
        <v>251</v>
      </c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9"/>
      <c r="AH226" s="13"/>
      <c r="AI226" s="13"/>
    </row>
    <row r="227" spans="1:35" hidden="1" x14ac:dyDescent="0.25">
      <c r="A227" s="13" t="str">
        <f>IF(N8=B20,"Установить","")</f>
        <v>Установить</v>
      </c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 t="s">
        <v>37</v>
      </c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</row>
    <row r="228" spans="1:35" hidden="1" x14ac:dyDescent="0.25">
      <c r="A228" s="13" t="str">
        <f>IF(N8=B20,"Не требуется","")</f>
        <v>Не требуется</v>
      </c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 t="s">
        <v>38</v>
      </c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</row>
    <row r="229" spans="1:35" hidden="1" x14ac:dyDescent="0.25">
      <c r="A229" s="13" t="str">
        <f>IF(N8=B20,"Установить только катушку","")</f>
        <v>Установить только катушку</v>
      </c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</row>
    <row r="230" spans="1:35" ht="3" customHeight="1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</row>
    <row r="231" spans="1:35" x14ac:dyDescent="0.25">
      <c r="A231" s="13"/>
      <c r="B231" s="13"/>
      <c r="C231" s="13" t="s">
        <v>103</v>
      </c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17" t="s">
        <v>38</v>
      </c>
      <c r="AG231" s="119"/>
      <c r="AH231" s="13"/>
      <c r="AI231" s="13"/>
    </row>
    <row r="232" spans="1:35" ht="3" customHeight="1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</row>
    <row r="233" spans="1:35" x14ac:dyDescent="0.25">
      <c r="A233" s="13"/>
      <c r="B233" s="13"/>
      <c r="C233" s="20" t="s">
        <v>101</v>
      </c>
      <c r="D233" s="20"/>
      <c r="E233" s="20"/>
      <c r="F233" s="20"/>
      <c r="G233" s="20"/>
      <c r="H233" s="20"/>
      <c r="I233" s="20"/>
      <c r="J233" s="20"/>
      <c r="K233" s="20"/>
      <c r="L233" s="20"/>
      <c r="M233" s="22"/>
      <c r="N233" s="84"/>
      <c r="O233" s="236"/>
      <c r="P233" s="237"/>
      <c r="Q233" s="237"/>
      <c r="R233" s="237"/>
      <c r="S233" s="237"/>
      <c r="T233" s="237"/>
      <c r="U233" s="237"/>
      <c r="V233" s="237"/>
      <c r="W233" s="237"/>
      <c r="X233" s="237"/>
      <c r="Y233" s="237"/>
      <c r="Z233" s="237"/>
      <c r="AA233" s="237"/>
      <c r="AB233" s="237"/>
      <c r="AC233" s="237"/>
      <c r="AD233" s="237"/>
      <c r="AE233" s="237"/>
      <c r="AF233" s="237"/>
      <c r="AG233" s="238"/>
      <c r="AH233" s="13"/>
      <c r="AI233" s="13"/>
    </row>
    <row r="234" spans="1:35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</row>
    <row r="235" spans="1:35" x14ac:dyDescent="0.25">
      <c r="A235" s="13"/>
      <c r="B235" s="13"/>
      <c r="C235" s="13" t="s">
        <v>248</v>
      </c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17" t="s">
        <v>238</v>
      </c>
      <c r="R235" s="118"/>
      <c r="S235" s="118"/>
      <c r="T235" s="118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  <c r="AG235" s="119"/>
      <c r="AH235" s="13"/>
      <c r="AI235" s="13"/>
    </row>
    <row r="236" spans="1:35" ht="0.75" customHeight="1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3"/>
      <c r="AI236" s="13"/>
    </row>
    <row r="237" spans="1:35" hidden="1" x14ac:dyDescent="0.25">
      <c r="A237" s="13"/>
      <c r="B237" s="13"/>
      <c r="C237" s="13" t="s">
        <v>238</v>
      </c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 t="e">
        <f>IF(C237=XFB234,"Х",IF(#REF!=XFB237,"Р",IF(C238=XFB238,"Т",IF(C239=XFB239,"А",IF(C240=XFB240,"*",IF(C241=XFB241,"Х",""))))))</f>
        <v>#REF!</v>
      </c>
      <c r="W237" s="13"/>
      <c r="X237" s="13"/>
      <c r="Y237" s="9"/>
      <c r="Z237" s="96"/>
      <c r="AA237" s="96"/>
      <c r="AB237" s="54"/>
      <c r="AC237" s="101"/>
      <c r="AD237" s="101"/>
      <c r="AE237" s="102"/>
      <c r="AF237" s="101"/>
      <c r="AG237" s="101"/>
      <c r="AH237" s="13"/>
      <c r="AI237" s="13"/>
    </row>
    <row r="238" spans="1:35" hidden="1" x14ac:dyDescent="0.25">
      <c r="A238" s="13"/>
      <c r="B238" s="13"/>
      <c r="C238" s="13" t="s">
        <v>239</v>
      </c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9"/>
      <c r="Z238" s="96"/>
      <c r="AA238" s="96"/>
      <c r="AB238" s="54"/>
      <c r="AC238" s="101"/>
      <c r="AD238" s="101"/>
      <c r="AE238" s="102"/>
      <c r="AF238" s="101"/>
      <c r="AG238" s="101"/>
      <c r="AH238" s="13"/>
      <c r="AI238" s="13"/>
    </row>
    <row r="239" spans="1:35" hidden="1" x14ac:dyDescent="0.25">
      <c r="A239" s="13"/>
      <c r="B239" s="13"/>
      <c r="C239" s="13" t="s">
        <v>240</v>
      </c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9"/>
      <c r="Z239" s="96"/>
      <c r="AA239" s="96"/>
      <c r="AB239" s="54"/>
      <c r="AC239" s="101"/>
      <c r="AD239" s="101"/>
      <c r="AE239" s="102"/>
      <c r="AF239" s="101"/>
      <c r="AG239" s="101"/>
      <c r="AH239" s="13"/>
      <c r="AI239" s="13"/>
    </row>
    <row r="240" spans="1:35" hidden="1" x14ac:dyDescent="0.25">
      <c r="A240" s="13"/>
      <c r="B240" s="13"/>
      <c r="C240" s="13" t="s">
        <v>241</v>
      </c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9"/>
      <c r="Z240" s="96"/>
      <c r="AA240" s="96"/>
      <c r="AB240" s="54"/>
      <c r="AC240" s="101"/>
      <c r="AD240" s="101"/>
      <c r="AE240" s="102"/>
      <c r="AF240" s="101"/>
      <c r="AG240" s="101"/>
      <c r="AH240" s="13"/>
      <c r="AI240" s="13"/>
    </row>
    <row r="241" spans="1:35" hidden="1" x14ac:dyDescent="0.25">
      <c r="A241" s="13"/>
      <c r="B241" s="13"/>
      <c r="C241" s="13" t="s">
        <v>242</v>
      </c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9"/>
      <c r="Z241" s="96"/>
      <c r="AA241" s="96"/>
      <c r="AB241" s="54"/>
      <c r="AC241" s="101"/>
      <c r="AD241" s="101"/>
      <c r="AE241" s="102"/>
      <c r="AF241" s="101"/>
      <c r="AG241" s="101"/>
      <c r="AH241" s="13"/>
      <c r="AI241" s="13"/>
    </row>
    <row r="242" spans="1:35" hidden="1" x14ac:dyDescent="0.25">
      <c r="A242" s="13"/>
      <c r="B242" s="13"/>
      <c r="C242" s="13" t="s">
        <v>243</v>
      </c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9"/>
      <c r="Z242" s="96"/>
      <c r="AA242" s="96"/>
      <c r="AB242" s="54"/>
      <c r="AC242" s="101"/>
      <c r="AD242" s="101"/>
      <c r="AE242" s="102"/>
      <c r="AF242" s="101"/>
      <c r="AG242" s="101"/>
      <c r="AH242" s="13"/>
      <c r="AI242" s="13"/>
    </row>
    <row r="243" spans="1:35" hidden="1" x14ac:dyDescent="0.25">
      <c r="A243" s="13"/>
      <c r="B243" s="13"/>
      <c r="C243" s="13" t="s">
        <v>244</v>
      </c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9"/>
      <c r="Z243" s="96"/>
      <c r="AA243" s="96"/>
      <c r="AB243" s="54"/>
      <c r="AC243" s="101"/>
      <c r="AD243" s="101"/>
      <c r="AE243" s="102"/>
      <c r="AF243" s="101"/>
      <c r="AG243" s="101"/>
      <c r="AH243" s="13"/>
      <c r="AI243" s="13"/>
    </row>
    <row r="244" spans="1:35" hidden="1" x14ac:dyDescent="0.25">
      <c r="A244" s="13"/>
      <c r="B244" s="13"/>
      <c r="C244" s="13" t="s">
        <v>245</v>
      </c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9"/>
      <c r="Z244" s="96"/>
      <c r="AA244" s="96"/>
      <c r="AB244" s="54"/>
      <c r="AC244" s="101"/>
      <c r="AD244" s="101"/>
      <c r="AE244" s="102"/>
      <c r="AF244" s="101"/>
      <c r="AG244" s="101"/>
      <c r="AH244" s="13"/>
      <c r="AI244" s="13"/>
    </row>
    <row r="245" spans="1:35" hidden="1" x14ac:dyDescent="0.25">
      <c r="A245" s="13"/>
      <c r="B245" s="13"/>
      <c r="C245" s="13" t="s">
        <v>246</v>
      </c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9"/>
      <c r="Z245" s="96"/>
      <c r="AA245" s="96"/>
      <c r="AB245" s="54"/>
      <c r="AC245" s="101"/>
      <c r="AD245" s="101"/>
      <c r="AE245" s="102"/>
      <c r="AF245" s="101"/>
      <c r="AG245" s="101"/>
      <c r="AH245" s="13"/>
      <c r="AI245" s="13"/>
    </row>
    <row r="246" spans="1:35" hidden="1" x14ac:dyDescent="0.25">
      <c r="A246" s="13"/>
      <c r="B246" s="13"/>
      <c r="C246" s="13" t="s">
        <v>247</v>
      </c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9"/>
      <c r="Z246" s="96"/>
      <c r="AA246" s="96"/>
      <c r="AB246" s="54"/>
      <c r="AC246" s="101"/>
      <c r="AD246" s="101"/>
      <c r="AE246" s="102"/>
      <c r="AF246" s="101"/>
      <c r="AG246" s="101"/>
      <c r="AH246" s="13"/>
      <c r="AI246" s="13"/>
    </row>
    <row r="247" spans="1:35" hidden="1" x14ac:dyDescent="0.25">
      <c r="A247" s="13"/>
      <c r="B247" s="13"/>
      <c r="C247" s="13" t="s">
        <v>232</v>
      </c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9"/>
      <c r="Z247" s="96"/>
      <c r="AA247" s="96"/>
      <c r="AB247" s="54"/>
      <c r="AC247" s="101"/>
      <c r="AD247" s="101"/>
      <c r="AE247" s="102"/>
      <c r="AF247" s="101"/>
      <c r="AG247" s="101"/>
      <c r="AH247" s="13"/>
      <c r="AI247" s="13"/>
    </row>
    <row r="248" spans="1:35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</row>
    <row r="249" spans="1:35" x14ac:dyDescent="0.25">
      <c r="A249" s="13"/>
      <c r="B249" s="13"/>
      <c r="C249" s="13" t="s">
        <v>102</v>
      </c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17" t="s">
        <v>38</v>
      </c>
      <c r="AG249" s="119"/>
      <c r="AH249" s="13"/>
      <c r="AI249" s="13"/>
    </row>
    <row r="250" spans="1:35" ht="1.5" customHeight="1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</row>
    <row r="251" spans="1:35" x14ac:dyDescent="0.25">
      <c r="A251" s="13"/>
      <c r="B251" s="13"/>
      <c r="C251" s="232" t="s">
        <v>108</v>
      </c>
      <c r="D251" s="232"/>
      <c r="E251" s="232"/>
      <c r="F251" s="232"/>
      <c r="G251" s="232"/>
      <c r="H251" s="232"/>
      <c r="I251" s="23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232"/>
      <c r="U251" s="232"/>
      <c r="V251" s="232"/>
      <c r="W251" s="232"/>
      <c r="X251" s="232"/>
      <c r="Y251" s="232"/>
      <c r="Z251" s="232"/>
      <c r="AA251" s="232"/>
      <c r="AB251" s="232"/>
      <c r="AC251" s="232"/>
      <c r="AD251" s="22"/>
      <c r="AE251" s="22"/>
      <c r="AF251" s="22"/>
      <c r="AG251" s="22"/>
      <c r="AH251" s="13"/>
      <c r="AI251" s="13"/>
    </row>
    <row r="252" spans="1:35" x14ac:dyDescent="0.25">
      <c r="A252" s="13"/>
      <c r="B252" s="13"/>
      <c r="C252" s="228"/>
      <c r="D252" s="229"/>
      <c r="E252" s="229"/>
      <c r="F252" s="229"/>
      <c r="G252" s="229"/>
      <c r="H252" s="229"/>
      <c r="I252" s="229"/>
      <c r="J252" s="229"/>
      <c r="K252" s="229"/>
      <c r="L252" s="229"/>
      <c r="M252" s="229"/>
      <c r="N252" s="229"/>
      <c r="O252" s="229"/>
      <c r="P252" s="229"/>
      <c r="Q252" s="229"/>
      <c r="R252" s="229"/>
      <c r="S252" s="229"/>
      <c r="T252" s="229"/>
      <c r="U252" s="229"/>
      <c r="V252" s="229"/>
      <c r="W252" s="229"/>
      <c r="X252" s="229"/>
      <c r="Y252" s="229"/>
      <c r="Z252" s="229"/>
      <c r="AA252" s="229"/>
      <c r="AB252" s="229"/>
      <c r="AC252" s="229"/>
      <c r="AD252" s="229"/>
      <c r="AE252" s="229"/>
      <c r="AF252" s="229"/>
      <c r="AG252" s="230"/>
      <c r="AH252" s="13"/>
      <c r="AI252" s="13"/>
    </row>
    <row r="253" spans="1:35" ht="13.5" customHeight="1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</row>
    <row r="254" spans="1:35" x14ac:dyDescent="0.25">
      <c r="A254" s="13" t="s">
        <v>253</v>
      </c>
      <c r="B254" s="13"/>
      <c r="C254" s="201" t="s">
        <v>109</v>
      </c>
      <c r="D254" s="201"/>
      <c r="E254" s="201"/>
      <c r="F254" s="201"/>
      <c r="G254" s="201"/>
      <c r="H254" s="201"/>
      <c r="I254" s="201"/>
      <c r="J254" s="201"/>
      <c r="K254" s="201"/>
      <c r="L254" s="201"/>
      <c r="M254" s="201"/>
      <c r="N254" s="201"/>
      <c r="O254" s="201"/>
      <c r="P254" s="201"/>
      <c r="Q254" s="201"/>
      <c r="R254" s="201"/>
      <c r="S254" s="201"/>
      <c r="T254" s="201"/>
      <c r="U254" s="201"/>
      <c r="V254" s="201"/>
      <c r="W254" s="201"/>
      <c r="X254" s="201"/>
      <c r="Y254" s="201"/>
      <c r="Z254" s="23"/>
      <c r="AA254" s="23"/>
      <c r="AB254" s="23"/>
      <c r="AC254" s="13"/>
      <c r="AD254" s="13"/>
      <c r="AE254" s="13"/>
      <c r="AF254" s="13"/>
      <c r="AG254" s="13"/>
      <c r="AH254" s="13"/>
      <c r="AI254" s="13"/>
    </row>
    <row r="255" spans="1:35" ht="12" customHeight="1" x14ac:dyDescent="0.25">
      <c r="A255" s="13"/>
      <c r="B255" s="13"/>
      <c r="C255" s="231" t="s">
        <v>105</v>
      </c>
      <c r="D255" s="231"/>
      <c r="E255" s="231"/>
      <c r="F255" s="231"/>
      <c r="G255" s="231"/>
      <c r="H255" s="231"/>
      <c r="I255" s="231"/>
      <c r="J255" s="231"/>
      <c r="K255" s="231"/>
      <c r="L255" s="231"/>
      <c r="M255" s="231"/>
      <c r="N255" s="231"/>
      <c r="O255" s="231"/>
      <c r="P255" s="231"/>
      <c r="Q255" s="231"/>
      <c r="R255" s="231"/>
      <c r="S255" s="231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</row>
    <row r="256" spans="1:35" x14ac:dyDescent="0.25">
      <c r="A256" s="13"/>
      <c r="B256" s="13"/>
      <c r="C256" s="233"/>
      <c r="D256" s="234"/>
      <c r="E256" s="234"/>
      <c r="F256" s="234"/>
      <c r="G256" s="234"/>
      <c r="H256" s="234"/>
      <c r="I256" s="234"/>
      <c r="J256" s="234"/>
      <c r="K256" s="234"/>
      <c r="L256" s="234"/>
      <c r="M256" s="234"/>
      <c r="N256" s="234"/>
      <c r="O256" s="234"/>
      <c r="P256" s="234"/>
      <c r="Q256" s="234"/>
      <c r="R256" s="234"/>
      <c r="S256" s="234"/>
      <c r="T256" s="234"/>
      <c r="U256" s="234"/>
      <c r="V256" s="234"/>
      <c r="W256" s="234"/>
      <c r="X256" s="234"/>
      <c r="Y256" s="234"/>
      <c r="Z256" s="234"/>
      <c r="AA256" s="234"/>
      <c r="AB256" s="234"/>
      <c r="AC256" s="234"/>
      <c r="AD256" s="234"/>
      <c r="AE256" s="234"/>
      <c r="AF256" s="234"/>
      <c r="AG256" s="235"/>
      <c r="AH256" s="13"/>
      <c r="AI256" s="13"/>
    </row>
    <row r="257" spans="1:35" x14ac:dyDescent="0.25">
      <c r="A257" s="13"/>
      <c r="B257" s="13"/>
      <c r="C257" s="222"/>
      <c r="D257" s="223"/>
      <c r="E257" s="223"/>
      <c r="F257" s="223"/>
      <c r="G257" s="223"/>
      <c r="H257" s="223"/>
      <c r="I257" s="223"/>
      <c r="J257" s="223"/>
      <c r="K257" s="223"/>
      <c r="L257" s="223"/>
      <c r="M257" s="223"/>
      <c r="N257" s="223"/>
      <c r="O257" s="223"/>
      <c r="P257" s="223"/>
      <c r="Q257" s="223"/>
      <c r="R257" s="223"/>
      <c r="S257" s="223"/>
      <c r="T257" s="223"/>
      <c r="U257" s="223"/>
      <c r="V257" s="223"/>
      <c r="W257" s="223"/>
      <c r="X257" s="223"/>
      <c r="Y257" s="223"/>
      <c r="Z257" s="223"/>
      <c r="AA257" s="223"/>
      <c r="AB257" s="223"/>
      <c r="AC257" s="223"/>
      <c r="AD257" s="223"/>
      <c r="AE257" s="223"/>
      <c r="AF257" s="223"/>
      <c r="AG257" s="224"/>
      <c r="AH257" s="13"/>
      <c r="AI257" s="13"/>
    </row>
    <row r="258" spans="1:35" x14ac:dyDescent="0.25">
      <c r="A258" s="13"/>
      <c r="B258" s="13"/>
      <c r="C258" s="222"/>
      <c r="D258" s="223"/>
      <c r="E258" s="223"/>
      <c r="F258" s="223"/>
      <c r="G258" s="223"/>
      <c r="H258" s="223"/>
      <c r="I258" s="223"/>
      <c r="J258" s="223"/>
      <c r="K258" s="223"/>
      <c r="L258" s="223"/>
      <c r="M258" s="223"/>
      <c r="N258" s="223"/>
      <c r="O258" s="223"/>
      <c r="P258" s="223"/>
      <c r="Q258" s="223"/>
      <c r="R258" s="223"/>
      <c r="S258" s="223"/>
      <c r="T258" s="223"/>
      <c r="U258" s="223"/>
      <c r="V258" s="223"/>
      <c r="W258" s="223"/>
      <c r="X258" s="223"/>
      <c r="Y258" s="223"/>
      <c r="Z258" s="223"/>
      <c r="AA258" s="223"/>
      <c r="AB258" s="223"/>
      <c r="AC258" s="223"/>
      <c r="AD258" s="223"/>
      <c r="AE258" s="223"/>
      <c r="AF258" s="223"/>
      <c r="AG258" s="224"/>
      <c r="AH258" s="13"/>
      <c r="AI258" s="13"/>
    </row>
    <row r="259" spans="1:35" ht="66.75" customHeight="1" x14ac:dyDescent="0.25">
      <c r="A259" s="13"/>
      <c r="B259" s="13"/>
      <c r="C259" s="225"/>
      <c r="D259" s="226"/>
      <c r="E259" s="226"/>
      <c r="F259" s="226"/>
      <c r="G259" s="226"/>
      <c r="H259" s="226"/>
      <c r="I259" s="226"/>
      <c r="J259" s="226"/>
      <c r="K259" s="226"/>
      <c r="L259" s="226"/>
      <c r="M259" s="226"/>
      <c r="N259" s="226"/>
      <c r="O259" s="226"/>
      <c r="P259" s="226"/>
      <c r="Q259" s="226"/>
      <c r="R259" s="226"/>
      <c r="S259" s="226"/>
      <c r="T259" s="226"/>
      <c r="U259" s="226"/>
      <c r="V259" s="226"/>
      <c r="W259" s="226"/>
      <c r="X259" s="226"/>
      <c r="Y259" s="226"/>
      <c r="Z259" s="226"/>
      <c r="AA259" s="226"/>
      <c r="AB259" s="226"/>
      <c r="AC259" s="226"/>
      <c r="AD259" s="226"/>
      <c r="AE259" s="226"/>
      <c r="AF259" s="226"/>
      <c r="AG259" s="227"/>
      <c r="AH259" s="13"/>
      <c r="AI259" s="13"/>
    </row>
    <row r="260" spans="1:35" ht="28.5" customHeight="1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</row>
    <row r="261" spans="1:35" x14ac:dyDescent="0.25">
      <c r="A261" s="13" t="s">
        <v>254</v>
      </c>
      <c r="B261" s="13"/>
      <c r="C261" s="201" t="s">
        <v>107</v>
      </c>
      <c r="D261" s="201"/>
      <c r="E261" s="201"/>
      <c r="F261" s="201"/>
      <c r="G261" s="201"/>
      <c r="H261" s="201"/>
      <c r="I261" s="201"/>
      <c r="J261" s="201"/>
      <c r="K261" s="201"/>
      <c r="L261" s="201"/>
      <c r="M261" s="201"/>
      <c r="N261" s="201"/>
      <c r="O261" s="201"/>
      <c r="P261" s="201"/>
      <c r="Q261" s="201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</row>
    <row r="262" spans="1:35" ht="2.25" customHeight="1" x14ac:dyDescent="0.25">
      <c r="A262" s="13"/>
      <c r="B262" s="13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13"/>
      <c r="AI262" s="13"/>
    </row>
    <row r="263" spans="1:35" x14ac:dyDescent="0.25">
      <c r="A263" s="13"/>
      <c r="B263" s="13"/>
      <c r="C263" s="222"/>
      <c r="D263" s="223"/>
      <c r="E263" s="223"/>
      <c r="F263" s="223"/>
      <c r="G263" s="223"/>
      <c r="H263" s="223"/>
      <c r="I263" s="223"/>
      <c r="J263" s="223"/>
      <c r="K263" s="223"/>
      <c r="L263" s="223"/>
      <c r="M263" s="223"/>
      <c r="N263" s="223"/>
      <c r="O263" s="223"/>
      <c r="P263" s="223"/>
      <c r="Q263" s="223"/>
      <c r="R263" s="223"/>
      <c r="S263" s="223"/>
      <c r="T263" s="223"/>
      <c r="U263" s="223"/>
      <c r="V263" s="223"/>
      <c r="W263" s="223"/>
      <c r="X263" s="223"/>
      <c r="Y263" s="223"/>
      <c r="Z263" s="223"/>
      <c r="AA263" s="223"/>
      <c r="AB263" s="223"/>
      <c r="AC263" s="223"/>
      <c r="AD263" s="223"/>
      <c r="AE263" s="223"/>
      <c r="AF263" s="223"/>
      <c r="AG263" s="224"/>
      <c r="AH263" s="24"/>
      <c r="AI263" s="13"/>
    </row>
    <row r="264" spans="1:35" x14ac:dyDescent="0.25">
      <c r="A264" s="13"/>
      <c r="B264" s="13"/>
      <c r="C264" s="222"/>
      <c r="D264" s="223"/>
      <c r="E264" s="223"/>
      <c r="F264" s="223"/>
      <c r="G264" s="223"/>
      <c r="H264" s="223"/>
      <c r="I264" s="223"/>
      <c r="J264" s="223"/>
      <c r="K264" s="223"/>
      <c r="L264" s="223"/>
      <c r="M264" s="223"/>
      <c r="N264" s="223"/>
      <c r="O264" s="223"/>
      <c r="P264" s="223"/>
      <c r="Q264" s="223"/>
      <c r="R264" s="223"/>
      <c r="S264" s="223"/>
      <c r="T264" s="223"/>
      <c r="U264" s="223"/>
      <c r="V264" s="223"/>
      <c r="W264" s="223"/>
      <c r="X264" s="223"/>
      <c r="Y264" s="223"/>
      <c r="Z264" s="223"/>
      <c r="AA264" s="223"/>
      <c r="AB264" s="223"/>
      <c r="AC264" s="223"/>
      <c r="AD264" s="223"/>
      <c r="AE264" s="223"/>
      <c r="AF264" s="223"/>
      <c r="AG264" s="224"/>
      <c r="AH264" s="24"/>
      <c r="AI264" s="13"/>
    </row>
    <row r="265" spans="1:35" ht="117.75" customHeight="1" x14ac:dyDescent="0.25">
      <c r="A265" s="13"/>
      <c r="B265" s="13"/>
      <c r="C265" s="225"/>
      <c r="D265" s="226"/>
      <c r="E265" s="226"/>
      <c r="F265" s="226"/>
      <c r="G265" s="226"/>
      <c r="H265" s="226"/>
      <c r="I265" s="226"/>
      <c r="J265" s="226"/>
      <c r="K265" s="226"/>
      <c r="L265" s="226"/>
      <c r="M265" s="226"/>
      <c r="N265" s="226"/>
      <c r="O265" s="226"/>
      <c r="P265" s="226"/>
      <c r="Q265" s="226"/>
      <c r="R265" s="226"/>
      <c r="S265" s="226"/>
      <c r="T265" s="226"/>
      <c r="U265" s="226"/>
      <c r="V265" s="226"/>
      <c r="W265" s="226"/>
      <c r="X265" s="226"/>
      <c r="Y265" s="226"/>
      <c r="Z265" s="226"/>
      <c r="AA265" s="226"/>
      <c r="AB265" s="226"/>
      <c r="AC265" s="226"/>
      <c r="AD265" s="226"/>
      <c r="AE265" s="226"/>
      <c r="AF265" s="226"/>
      <c r="AG265" s="227"/>
      <c r="AH265" s="24"/>
      <c r="AI265" s="13"/>
    </row>
    <row r="266" spans="1:35" hidden="1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</row>
    <row r="267" spans="1:35" x14ac:dyDescent="0.25">
      <c r="A267" s="13"/>
      <c r="B267" s="13"/>
      <c r="C267" s="200"/>
      <c r="D267" s="200"/>
      <c r="E267" s="200"/>
      <c r="F267" s="200"/>
      <c r="G267" s="200"/>
      <c r="H267" s="200"/>
      <c r="I267" s="200"/>
      <c r="J267" s="200"/>
      <c r="K267" s="13"/>
      <c r="L267" s="200"/>
      <c r="M267" s="200"/>
      <c r="N267" s="200"/>
      <c r="O267" s="200"/>
      <c r="P267" s="200"/>
      <c r="Q267" s="200"/>
      <c r="R267" s="200"/>
      <c r="S267" s="200"/>
      <c r="T267" s="200"/>
      <c r="U267" s="200"/>
      <c r="V267" s="13"/>
      <c r="W267" s="200"/>
      <c r="X267" s="200"/>
      <c r="Y267" s="200"/>
      <c r="Z267" s="200"/>
      <c r="AA267" s="13"/>
      <c r="AB267" s="200"/>
      <c r="AC267" s="200"/>
      <c r="AD267" s="200"/>
      <c r="AE267" s="200"/>
      <c r="AF267" s="200"/>
      <c r="AG267" s="200"/>
      <c r="AH267" s="13"/>
      <c r="AI267" s="13"/>
    </row>
    <row r="268" spans="1:35" s="7" customFormat="1" ht="9" customHeight="1" x14ac:dyDescent="0.25">
      <c r="A268" s="25"/>
      <c r="B268" s="25"/>
      <c r="C268" s="199" t="s">
        <v>110</v>
      </c>
      <c r="D268" s="199"/>
      <c r="E268" s="199"/>
      <c r="F268" s="199"/>
      <c r="G268" s="199"/>
      <c r="H268" s="199"/>
      <c r="I268" s="199"/>
      <c r="J268" s="199"/>
      <c r="K268" s="25"/>
      <c r="L268" s="199" t="s">
        <v>111</v>
      </c>
      <c r="M268" s="199"/>
      <c r="N268" s="199"/>
      <c r="O268" s="199"/>
      <c r="P268" s="199"/>
      <c r="Q268" s="199"/>
      <c r="R268" s="199"/>
      <c r="S268" s="199"/>
      <c r="T268" s="199"/>
      <c r="U268" s="199"/>
      <c r="V268" s="25"/>
      <c r="W268" s="199" t="s">
        <v>112</v>
      </c>
      <c r="X268" s="199"/>
      <c r="Y268" s="199"/>
      <c r="Z268" s="199"/>
      <c r="AA268" s="25"/>
      <c r="AB268" s="199" t="s">
        <v>113</v>
      </c>
      <c r="AC268" s="199"/>
      <c r="AD268" s="199"/>
      <c r="AE268" s="199"/>
      <c r="AF268" s="199"/>
      <c r="AG268" s="199"/>
      <c r="AH268" s="25"/>
      <c r="AI268" s="25"/>
    </row>
    <row r="269" spans="1:35" ht="6.75" customHeight="1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</row>
    <row r="270" spans="1:35" ht="6.75" customHeight="1" x14ac:dyDescent="0.25">
      <c r="A270" s="13"/>
      <c r="B270" s="13"/>
      <c r="C270" s="200"/>
      <c r="D270" s="200"/>
      <c r="E270" s="200"/>
      <c r="F270" s="200"/>
      <c r="G270" s="200"/>
      <c r="H270" s="200"/>
      <c r="I270" s="200"/>
      <c r="J270" s="200"/>
      <c r="K270" s="13"/>
      <c r="L270" s="200"/>
      <c r="M270" s="200"/>
      <c r="N270" s="200"/>
      <c r="O270" s="200"/>
      <c r="P270" s="200"/>
      <c r="Q270" s="200"/>
      <c r="R270" s="200"/>
      <c r="S270" s="200"/>
      <c r="T270" s="200"/>
      <c r="U270" s="200"/>
      <c r="V270" s="13"/>
      <c r="W270" s="200"/>
      <c r="X270" s="200"/>
      <c r="Y270" s="200"/>
      <c r="Z270" s="200"/>
      <c r="AA270" s="13"/>
      <c r="AB270" s="200"/>
      <c r="AC270" s="200"/>
      <c r="AD270" s="200"/>
      <c r="AE270" s="200"/>
      <c r="AF270" s="200"/>
      <c r="AG270" s="200"/>
      <c r="AH270" s="13"/>
      <c r="AI270" s="13"/>
    </row>
    <row r="271" spans="1:35" ht="9" customHeight="1" x14ac:dyDescent="0.25">
      <c r="A271" s="13"/>
      <c r="B271" s="13"/>
      <c r="C271" s="199" t="s">
        <v>110</v>
      </c>
      <c r="D271" s="199"/>
      <c r="E271" s="199"/>
      <c r="F271" s="199"/>
      <c r="G271" s="199"/>
      <c r="H271" s="199"/>
      <c r="I271" s="199"/>
      <c r="J271" s="199"/>
      <c r="K271" s="25"/>
      <c r="L271" s="199" t="s">
        <v>111</v>
      </c>
      <c r="M271" s="199"/>
      <c r="N271" s="199"/>
      <c r="O271" s="199"/>
      <c r="P271" s="199"/>
      <c r="Q271" s="199"/>
      <c r="R271" s="199"/>
      <c r="S271" s="199"/>
      <c r="T271" s="199"/>
      <c r="U271" s="199"/>
      <c r="V271" s="25"/>
      <c r="W271" s="199" t="s">
        <v>112</v>
      </c>
      <c r="X271" s="199"/>
      <c r="Y271" s="199"/>
      <c r="Z271" s="199"/>
      <c r="AA271" s="25"/>
      <c r="AB271" s="199" t="s">
        <v>113</v>
      </c>
      <c r="AC271" s="199"/>
      <c r="AD271" s="199"/>
      <c r="AE271" s="199"/>
      <c r="AF271" s="199"/>
      <c r="AG271" s="199"/>
      <c r="AH271" s="13"/>
      <c r="AI271" s="13"/>
    </row>
    <row r="272" spans="1:35" ht="11.25" customHeight="1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</row>
    <row r="273" spans="1:35" hidden="1" x14ac:dyDescent="0.25">
      <c r="A273" s="13"/>
      <c r="B273" s="13"/>
      <c r="C273" s="200"/>
      <c r="D273" s="200"/>
      <c r="E273" s="200"/>
      <c r="F273" s="200"/>
      <c r="G273" s="200"/>
      <c r="H273" s="200"/>
      <c r="I273" s="200"/>
      <c r="J273" s="200"/>
      <c r="K273" s="13"/>
      <c r="L273" s="200"/>
      <c r="M273" s="200"/>
      <c r="N273" s="200"/>
      <c r="O273" s="200"/>
      <c r="P273" s="200"/>
      <c r="Q273" s="200"/>
      <c r="R273" s="200"/>
      <c r="S273" s="200"/>
      <c r="T273" s="200"/>
      <c r="U273" s="200"/>
      <c r="V273" s="13"/>
      <c r="W273" s="200"/>
      <c r="X273" s="200"/>
      <c r="Y273" s="200"/>
      <c r="Z273" s="200"/>
      <c r="AA273" s="13"/>
      <c r="AB273" s="200"/>
      <c r="AC273" s="200"/>
      <c r="AD273" s="200"/>
      <c r="AE273" s="200"/>
      <c r="AF273" s="200"/>
      <c r="AG273" s="200"/>
      <c r="AH273" s="13"/>
      <c r="AI273" s="13"/>
    </row>
    <row r="274" spans="1:35" ht="9" customHeight="1" x14ac:dyDescent="0.25">
      <c r="A274" s="13"/>
      <c r="B274" s="13"/>
      <c r="C274" s="199" t="s">
        <v>110</v>
      </c>
      <c r="D274" s="199"/>
      <c r="E274" s="199"/>
      <c r="F274" s="199"/>
      <c r="G274" s="199"/>
      <c r="H274" s="199"/>
      <c r="I274" s="199"/>
      <c r="J274" s="199"/>
      <c r="K274" s="25"/>
      <c r="L274" s="199" t="s">
        <v>111</v>
      </c>
      <c r="M274" s="199"/>
      <c r="N274" s="199"/>
      <c r="O274" s="199"/>
      <c r="P274" s="199"/>
      <c r="Q274" s="199"/>
      <c r="R274" s="199"/>
      <c r="S274" s="199"/>
      <c r="T274" s="199"/>
      <c r="U274" s="199"/>
      <c r="V274" s="25"/>
      <c r="W274" s="199" t="s">
        <v>112</v>
      </c>
      <c r="X274" s="199"/>
      <c r="Y274" s="199"/>
      <c r="Z274" s="199"/>
      <c r="AA274" s="25"/>
      <c r="AB274" s="199" t="s">
        <v>113</v>
      </c>
      <c r="AC274" s="199"/>
      <c r="AD274" s="199"/>
      <c r="AE274" s="199"/>
      <c r="AF274" s="199"/>
      <c r="AG274" s="199"/>
      <c r="AH274" s="13"/>
      <c r="AI274" s="13"/>
    </row>
  </sheetData>
  <sheetProtection algorithmName="SHA-512" hashValue="PXzpHdfIlxGTzM258IduON9b38EQXgRb6plnd5I+2JdJGoaRR1QBdYCyzagd2w+Cj9wBMTjlVdgJm4c0dAL5jw==" saltValue="yP6iBE6jSas+AYee+DcW5Q==" spinCount="100000" sheet="1" objects="1" scenarios="1" selectLockedCells="1"/>
  <dataConsolidate/>
  <customSheetViews>
    <customSheetView guid="{715602FD-3052-421A-8AE4-FF445DC56363}" scale="120" showPageBreaks="1" hiddenRows="1" view="pageBreakPreview" topLeftCell="A15">
      <selection activeCell="C91" sqref="C91:AG91"/>
      <pageMargins left="0.78740157480314965" right="0.39370078740157483" top="0.59055118110236227" bottom="0.59055118110236227" header="0.31496062992125984" footer="0.31496062992125984"/>
      <pageSetup paperSize="9" orientation="portrait" r:id="rId1"/>
      <headerFooter alignWithMargins="0"/>
    </customSheetView>
  </customSheetViews>
  <mergeCells count="419">
    <mergeCell ref="C254:Y254"/>
    <mergeCell ref="C256:AG259"/>
    <mergeCell ref="T49:U49"/>
    <mergeCell ref="X47:Y47"/>
    <mergeCell ref="R49:S49"/>
    <mergeCell ref="O233:AG233"/>
    <mergeCell ref="C195:I196"/>
    <mergeCell ref="K195:AG196"/>
    <mergeCell ref="T155:AG155"/>
    <mergeCell ref="Z47:AA47"/>
    <mergeCell ref="Z48:AA48"/>
    <mergeCell ref="Z49:AA49"/>
    <mergeCell ref="Z50:AA50"/>
    <mergeCell ref="Z51:AA51"/>
    <mergeCell ref="C54:D54"/>
    <mergeCell ref="J50:K50"/>
    <mergeCell ref="J51:K51"/>
    <mergeCell ref="J52:K52"/>
    <mergeCell ref="J53:K53"/>
    <mergeCell ref="T143:AG143"/>
    <mergeCell ref="AF65:AG65"/>
    <mergeCell ref="Z53:AA53"/>
    <mergeCell ref="Z54:AA54"/>
    <mergeCell ref="T54:U54"/>
    <mergeCell ref="C263:AG265"/>
    <mergeCell ref="C216:O216"/>
    <mergeCell ref="X49:Y49"/>
    <mergeCell ref="R53:S53"/>
    <mergeCell ref="C261:Q261"/>
    <mergeCell ref="AF249:AG249"/>
    <mergeCell ref="W226:AG226"/>
    <mergeCell ref="C155:R155"/>
    <mergeCell ref="C221:O221"/>
    <mergeCell ref="Q221:AG221"/>
    <mergeCell ref="AF231:AG231"/>
    <mergeCell ref="AB185:AG185"/>
    <mergeCell ref="C191:AA191"/>
    <mergeCell ref="AF191:AG191"/>
    <mergeCell ref="C252:AG252"/>
    <mergeCell ref="C255:S255"/>
    <mergeCell ref="C226:V226"/>
    <mergeCell ref="Q204:AG204"/>
    <mergeCell ref="Q208:AG208"/>
    <mergeCell ref="X53:Y53"/>
    <mergeCell ref="X54:Y54"/>
    <mergeCell ref="C163:Z163"/>
    <mergeCell ref="Q210:AG210"/>
    <mergeCell ref="C251:AC251"/>
    <mergeCell ref="U223:V223"/>
    <mergeCell ref="C185:AA185"/>
    <mergeCell ref="C204:O204"/>
    <mergeCell ref="C208:O208"/>
    <mergeCell ref="C210:O210"/>
    <mergeCell ref="R41:S41"/>
    <mergeCell ref="R42:S42"/>
    <mergeCell ref="R43:S43"/>
    <mergeCell ref="R44:S44"/>
    <mergeCell ref="R45:S45"/>
    <mergeCell ref="R46:S46"/>
    <mergeCell ref="R47:S47"/>
    <mergeCell ref="R48:S48"/>
    <mergeCell ref="Y66:Z66"/>
    <mergeCell ref="L45:M45"/>
    <mergeCell ref="L46:M46"/>
    <mergeCell ref="T53:U53"/>
    <mergeCell ref="T41:U41"/>
    <mergeCell ref="T42:U42"/>
    <mergeCell ref="T43:U43"/>
    <mergeCell ref="T44:U44"/>
    <mergeCell ref="T45:U45"/>
    <mergeCell ref="T46:U46"/>
    <mergeCell ref="T47:U47"/>
    <mergeCell ref="Q216:AG216"/>
    <mergeCell ref="AF122:AG122"/>
    <mergeCell ref="C161:Q161"/>
    <mergeCell ref="AA163:AG163"/>
    <mergeCell ref="T138:AG138"/>
    <mergeCell ref="C202:N202"/>
    <mergeCell ref="T132:AG132"/>
    <mergeCell ref="C114:AG114"/>
    <mergeCell ref="C93:AG93"/>
    <mergeCell ref="C147:S147"/>
    <mergeCell ref="T147:AG147"/>
    <mergeCell ref="C183:W183"/>
    <mergeCell ref="AE126:AF126"/>
    <mergeCell ref="W176:AG176"/>
    <mergeCell ref="O171:AG171"/>
    <mergeCell ref="C171:N171"/>
    <mergeCell ref="AF72:AG72"/>
    <mergeCell ref="AA72:AB72"/>
    <mergeCell ref="C72:Q72"/>
    <mergeCell ref="AD72:AE72"/>
    <mergeCell ref="C128:S128"/>
    <mergeCell ref="T128:AG128"/>
    <mergeCell ref="K91:L91"/>
    <mergeCell ref="C102:AG102"/>
    <mergeCell ref="AA126:AD126"/>
    <mergeCell ref="C79:O79"/>
    <mergeCell ref="AF83:AG83"/>
    <mergeCell ref="AC83:AD83"/>
    <mergeCell ref="C83:Y83"/>
    <mergeCell ref="AF79:AG79"/>
    <mergeCell ref="C116:AG116"/>
    <mergeCell ref="C119:X119"/>
    <mergeCell ref="C121:AG121"/>
    <mergeCell ref="Y76:Z76"/>
    <mergeCell ref="AA76:AB76"/>
    <mergeCell ref="AD76:AE76"/>
    <mergeCell ref="AF76:AG76"/>
    <mergeCell ref="Y74:Z74"/>
    <mergeCell ref="AB79:AE79"/>
    <mergeCell ref="C89:Z89"/>
    <mergeCell ref="N41:O41"/>
    <mergeCell ref="N42:O42"/>
    <mergeCell ref="AB40:AC40"/>
    <mergeCell ref="V41:W41"/>
    <mergeCell ref="V42:W42"/>
    <mergeCell ref="V43:W43"/>
    <mergeCell ref="V44:W44"/>
    <mergeCell ref="V45:W45"/>
    <mergeCell ref="V46:W46"/>
    <mergeCell ref="AB41:AC41"/>
    <mergeCell ref="AB42:AC42"/>
    <mergeCell ref="AB43:AC43"/>
    <mergeCell ref="AB44:AC44"/>
    <mergeCell ref="Z43:AA43"/>
    <mergeCell ref="Z44:AA44"/>
    <mergeCell ref="Z45:AA45"/>
    <mergeCell ref="Z46:AA46"/>
    <mergeCell ref="AB45:AC45"/>
    <mergeCell ref="X45:Y45"/>
    <mergeCell ref="X46:Y46"/>
    <mergeCell ref="AF43:AG43"/>
    <mergeCell ref="V40:W40"/>
    <mergeCell ref="X40:Y40"/>
    <mergeCell ref="R40:S40"/>
    <mergeCell ref="T40:U40"/>
    <mergeCell ref="X48:Y48"/>
    <mergeCell ref="AD41:AE41"/>
    <mergeCell ref="AD42:AE42"/>
    <mergeCell ref="AB48:AC48"/>
    <mergeCell ref="AD40:AE40"/>
    <mergeCell ref="AB46:AC46"/>
    <mergeCell ref="AB47:AC47"/>
    <mergeCell ref="Z40:AA40"/>
    <mergeCell ref="Z41:AA41"/>
    <mergeCell ref="Z42:AA42"/>
    <mergeCell ref="AD43:AE43"/>
    <mergeCell ref="AD44:AE44"/>
    <mergeCell ref="T48:U48"/>
    <mergeCell ref="AF47:AG47"/>
    <mergeCell ref="X44:Y44"/>
    <mergeCell ref="AD45:AE45"/>
    <mergeCell ref="AD46:AE46"/>
    <mergeCell ref="AD47:AE47"/>
    <mergeCell ref="V47:W47"/>
    <mergeCell ref="AF50:AG50"/>
    <mergeCell ref="X50:Y50"/>
    <mergeCell ref="C37:AG37"/>
    <mergeCell ref="N50:O50"/>
    <mergeCell ref="N51:O51"/>
    <mergeCell ref="N40:O40"/>
    <mergeCell ref="L40:M40"/>
    <mergeCell ref="P40:Q40"/>
    <mergeCell ref="P41:Q41"/>
    <mergeCell ref="P42:Q42"/>
    <mergeCell ref="P43:Q43"/>
    <mergeCell ref="P44:Q44"/>
    <mergeCell ref="P45:Q45"/>
    <mergeCell ref="P46:Q46"/>
    <mergeCell ref="P47:Q47"/>
    <mergeCell ref="P48:Q48"/>
    <mergeCell ref="L42:M42"/>
    <mergeCell ref="L43:M43"/>
    <mergeCell ref="V38:AA39"/>
    <mergeCell ref="X43:Y43"/>
    <mergeCell ref="AF40:AG40"/>
    <mergeCell ref="AF41:AG41"/>
    <mergeCell ref="AF42:AG42"/>
    <mergeCell ref="J49:K49"/>
    <mergeCell ref="R50:S50"/>
    <mergeCell ref="R51:S51"/>
    <mergeCell ref="X51:Y51"/>
    <mergeCell ref="AB49:AC49"/>
    <mergeCell ref="Z52:AA52"/>
    <mergeCell ref="X52:Y52"/>
    <mergeCell ref="AD48:AE48"/>
    <mergeCell ref="P49:Q49"/>
    <mergeCell ref="P50:Q50"/>
    <mergeCell ref="P51:Q51"/>
    <mergeCell ref="V48:W48"/>
    <mergeCell ref="V49:W49"/>
    <mergeCell ref="V50:W50"/>
    <mergeCell ref="V51:W51"/>
    <mergeCell ref="C274:J274"/>
    <mergeCell ref="L274:U274"/>
    <mergeCell ref="W274:Z274"/>
    <mergeCell ref="AB274:AG274"/>
    <mergeCell ref="C273:J273"/>
    <mergeCell ref="L273:U273"/>
    <mergeCell ref="W273:Z273"/>
    <mergeCell ref="AB273:AG273"/>
    <mergeCell ref="C267:J267"/>
    <mergeCell ref="L267:U267"/>
    <mergeCell ref="W267:Z267"/>
    <mergeCell ref="AB267:AG267"/>
    <mergeCell ref="C271:J271"/>
    <mergeCell ref="L271:U271"/>
    <mergeCell ref="W271:Z271"/>
    <mergeCell ref="AB271:AG271"/>
    <mergeCell ref="C268:J268"/>
    <mergeCell ref="L268:U268"/>
    <mergeCell ref="W268:Z268"/>
    <mergeCell ref="W270:Z270"/>
    <mergeCell ref="C270:J270"/>
    <mergeCell ref="L270:U270"/>
    <mergeCell ref="AB270:AG270"/>
    <mergeCell ref="AB268:AG268"/>
    <mergeCell ref="Z91:AG91"/>
    <mergeCell ref="AF89:AG89"/>
    <mergeCell ref="C91:J91"/>
    <mergeCell ref="AC85:AD85"/>
    <mergeCell ref="AF85:AG85"/>
    <mergeCell ref="C81:U81"/>
    <mergeCell ref="W81:AG81"/>
    <mergeCell ref="C80:O80"/>
    <mergeCell ref="AB80:AE80"/>
    <mergeCell ref="AF80:AG80"/>
    <mergeCell ref="C85:Y85"/>
    <mergeCell ref="M91:Q91"/>
    <mergeCell ref="C87:P87"/>
    <mergeCell ref="R91:S91"/>
    <mergeCell ref="U91:Y91"/>
    <mergeCell ref="AF87:AG87"/>
    <mergeCell ref="B13:O13"/>
    <mergeCell ref="B16:O16"/>
    <mergeCell ref="Q1:AI1"/>
    <mergeCell ref="Q2:AI2"/>
    <mergeCell ref="Q3:AI3"/>
    <mergeCell ref="Q4:AI4"/>
    <mergeCell ref="V8:AI8"/>
    <mergeCell ref="A7:AI7"/>
    <mergeCell ref="N8:U8"/>
    <mergeCell ref="D8:M8"/>
    <mergeCell ref="A9:AI9"/>
    <mergeCell ref="P11:AH11"/>
    <mergeCell ref="P12:AH12"/>
    <mergeCell ref="P13:AH13"/>
    <mergeCell ref="P14:AH14"/>
    <mergeCell ref="P15:AH15"/>
    <mergeCell ref="P16:AH16"/>
    <mergeCell ref="Q5:AI5"/>
    <mergeCell ref="P6:AI6"/>
    <mergeCell ref="A10:AI10"/>
    <mergeCell ref="B11:O11"/>
    <mergeCell ref="B12:O12"/>
    <mergeCell ref="AF18:AH18"/>
    <mergeCell ref="B18:AE18"/>
    <mergeCell ref="B14:O14"/>
    <mergeCell ref="B15:O15"/>
    <mergeCell ref="I25:AH25"/>
    <mergeCell ref="B25:H25"/>
    <mergeCell ref="C48:D48"/>
    <mergeCell ref="AF45:AG45"/>
    <mergeCell ref="AF46:AG46"/>
    <mergeCell ref="P38:U39"/>
    <mergeCell ref="X41:Y41"/>
    <mergeCell ref="X42:Y42"/>
    <mergeCell ref="J40:K40"/>
    <mergeCell ref="J41:K41"/>
    <mergeCell ref="L41:M41"/>
    <mergeCell ref="J42:K42"/>
    <mergeCell ref="J43:K43"/>
    <mergeCell ref="J44:K44"/>
    <mergeCell ref="J45:K45"/>
    <mergeCell ref="J46:K46"/>
    <mergeCell ref="J47:K47"/>
    <mergeCell ref="J48:K48"/>
    <mergeCell ref="C29:N29"/>
    <mergeCell ref="T29:AG29"/>
    <mergeCell ref="AF51:AG51"/>
    <mergeCell ref="C35:M35"/>
    <mergeCell ref="O35:P35"/>
    <mergeCell ref="C41:D41"/>
    <mergeCell ref="C42:D42"/>
    <mergeCell ref="C43:D43"/>
    <mergeCell ref="C46:D46"/>
    <mergeCell ref="C47:D47"/>
    <mergeCell ref="C44:D44"/>
    <mergeCell ref="C45:D45"/>
    <mergeCell ref="J38:O39"/>
    <mergeCell ref="L44:M44"/>
    <mergeCell ref="L47:M47"/>
    <mergeCell ref="N43:O43"/>
    <mergeCell ref="N44:O44"/>
    <mergeCell ref="N45:O45"/>
    <mergeCell ref="N46:O46"/>
    <mergeCell ref="N47:O47"/>
    <mergeCell ref="AF44:AG44"/>
    <mergeCell ref="AD49:AE49"/>
    <mergeCell ref="AB50:AC50"/>
    <mergeCell ref="AB51:AC51"/>
    <mergeCell ref="N48:O48"/>
    <mergeCell ref="N49:O49"/>
    <mergeCell ref="R35:AG35"/>
    <mergeCell ref="C49:D49"/>
    <mergeCell ref="L48:M48"/>
    <mergeCell ref="L49:M49"/>
    <mergeCell ref="L50:M50"/>
    <mergeCell ref="L51:M51"/>
    <mergeCell ref="AB38:AG39"/>
    <mergeCell ref="C38:D40"/>
    <mergeCell ref="AD51:AE51"/>
    <mergeCell ref="T50:U50"/>
    <mergeCell ref="T51:U51"/>
    <mergeCell ref="AF48:AG48"/>
    <mergeCell ref="AF49:AG49"/>
    <mergeCell ref="G38:I39"/>
    <mergeCell ref="E38:F40"/>
    <mergeCell ref="E41:F41"/>
    <mergeCell ref="E45:F45"/>
    <mergeCell ref="E44:F44"/>
    <mergeCell ref="E46:F46"/>
    <mergeCell ref="E43:F43"/>
    <mergeCell ref="E42:F42"/>
    <mergeCell ref="AD50:AE50"/>
    <mergeCell ref="C50:D50"/>
    <mergeCell ref="C51:D51"/>
    <mergeCell ref="AD66:AE66"/>
    <mergeCell ref="AF53:AG53"/>
    <mergeCell ref="AF54:AG54"/>
    <mergeCell ref="AB53:AC53"/>
    <mergeCell ref="AB54:AC54"/>
    <mergeCell ref="V53:W53"/>
    <mergeCell ref="V54:W54"/>
    <mergeCell ref="AF64:AG64"/>
    <mergeCell ref="AF62:AG62"/>
    <mergeCell ref="AF63:AG63"/>
    <mergeCell ref="U62:V62"/>
    <mergeCell ref="W62:X62"/>
    <mergeCell ref="Y62:AA62"/>
    <mergeCell ref="AB62:AC62"/>
    <mergeCell ref="AD63:AE63"/>
    <mergeCell ref="AF60:AG60"/>
    <mergeCell ref="AA61:AB61"/>
    <mergeCell ref="AD61:AE61"/>
    <mergeCell ref="AD62:AE62"/>
    <mergeCell ref="AD53:AE53"/>
    <mergeCell ref="AD54:AE54"/>
    <mergeCell ref="C64:K64"/>
    <mergeCell ref="AA64:AB64"/>
    <mergeCell ref="AD64:AE64"/>
    <mergeCell ref="Y64:Z64"/>
    <mergeCell ref="AF52:AG52"/>
    <mergeCell ref="AB52:AC52"/>
    <mergeCell ref="N52:O52"/>
    <mergeCell ref="N53:O53"/>
    <mergeCell ref="P52:Q52"/>
    <mergeCell ref="J54:K54"/>
    <mergeCell ref="C53:D53"/>
    <mergeCell ref="Y61:Z61"/>
    <mergeCell ref="Y63:Z63"/>
    <mergeCell ref="AA63:AB63"/>
    <mergeCell ref="R54:S54"/>
    <mergeCell ref="P54:Q54"/>
    <mergeCell ref="P53:Q53"/>
    <mergeCell ref="C52:D52"/>
    <mergeCell ref="L52:M52"/>
    <mergeCell ref="L53:M53"/>
    <mergeCell ref="L54:M54"/>
    <mergeCell ref="N54:O54"/>
    <mergeCell ref="Q235:AG235"/>
    <mergeCell ref="E54:F54"/>
    <mergeCell ref="E53:F53"/>
    <mergeCell ref="E52:F52"/>
    <mergeCell ref="E51:F51"/>
    <mergeCell ref="AA66:AB66"/>
    <mergeCell ref="AF66:AG66"/>
    <mergeCell ref="AB68:AE68"/>
    <mergeCell ref="AF68:AG68"/>
    <mergeCell ref="C70:O70"/>
    <mergeCell ref="AF67:AG67"/>
    <mergeCell ref="AD70:AE70"/>
    <mergeCell ref="AF69:AG69"/>
    <mergeCell ref="Y70:Z70"/>
    <mergeCell ref="AF58:AG58"/>
    <mergeCell ref="AD58:AE58"/>
    <mergeCell ref="AF56:AG56"/>
    <mergeCell ref="C58:T58"/>
    <mergeCell ref="U58:V58"/>
    <mergeCell ref="W58:X58"/>
    <mergeCell ref="Y58:AA58"/>
    <mergeCell ref="AB58:AC58"/>
    <mergeCell ref="C56:O56"/>
    <mergeCell ref="C62:N62"/>
    <mergeCell ref="E50:F50"/>
    <mergeCell ref="E49:F49"/>
    <mergeCell ref="E48:F48"/>
    <mergeCell ref="E47:F47"/>
    <mergeCell ref="AA74:AB74"/>
    <mergeCell ref="AD74:AE74"/>
    <mergeCell ref="AF74:AG74"/>
    <mergeCell ref="AF78:AG78"/>
    <mergeCell ref="C78:AA78"/>
    <mergeCell ref="C74:V74"/>
    <mergeCell ref="AA70:AB70"/>
    <mergeCell ref="AB78:AE78"/>
    <mergeCell ref="AF70:AG70"/>
    <mergeCell ref="Y69:Z69"/>
    <mergeCell ref="AA69:AB69"/>
    <mergeCell ref="AD69:AE69"/>
    <mergeCell ref="Y72:Z72"/>
    <mergeCell ref="C66:Q66"/>
    <mergeCell ref="C68:N68"/>
    <mergeCell ref="R52:S52"/>
    <mergeCell ref="AD52:AE52"/>
    <mergeCell ref="V52:W52"/>
    <mergeCell ref="T52:U52"/>
    <mergeCell ref="S56:AE56"/>
  </mergeCells>
  <phoneticPr fontId="4" type="noConversion"/>
  <conditionalFormatting sqref="C233:N233">
    <cfRule type="expression" dxfId="79" priority="129" stopIfTrue="1">
      <formula>$AF$231="Нет"</formula>
    </cfRule>
    <cfRule type="expression" dxfId="78" priority="130" stopIfTrue="1">
      <formula>$AF$231=""</formula>
    </cfRule>
  </conditionalFormatting>
  <conditionalFormatting sqref="C251:C252 AD251:AG251">
    <cfRule type="expression" dxfId="77" priority="131" stopIfTrue="1">
      <formula>$AF$249="Нет"</formula>
    </cfRule>
    <cfRule type="expression" dxfId="76" priority="132" stopIfTrue="1">
      <formula>$AF$249=""</formula>
    </cfRule>
  </conditionalFormatting>
  <conditionalFormatting sqref="AC237:AD247 AF237:AG247">
    <cfRule type="cellIs" dxfId="75" priority="133" stopIfTrue="1" operator="between">
      <formula>3.1</formula>
      <formula>4.5</formula>
    </cfRule>
    <cfRule type="cellIs" dxfId="74" priority="134" stopIfTrue="1" operator="greaterThan">
      <formula>4.5</formula>
    </cfRule>
  </conditionalFormatting>
  <conditionalFormatting sqref="C176:W176">
    <cfRule type="expression" dxfId="73" priority="135" stopIfTrue="1">
      <formula>$O$171=$A$174</formula>
    </cfRule>
  </conditionalFormatting>
  <conditionalFormatting sqref="AF79:AG80">
    <cfRule type="cellIs" dxfId="72" priority="137" stopIfTrue="1" operator="greaterThan">
      <formula>7</formula>
    </cfRule>
    <cfRule type="cellIs" dxfId="71" priority="138" stopIfTrue="1" operator="between">
      <formula>4.9</formula>
      <formula>7</formula>
    </cfRule>
  </conditionalFormatting>
  <conditionalFormatting sqref="M91 T91:AG91 C91:J91">
    <cfRule type="expression" dxfId="70" priority="139" stopIfTrue="1">
      <formula>$AF$89="Нет"</formula>
    </cfRule>
    <cfRule type="expression" dxfId="69" priority="140" stopIfTrue="1">
      <formula>$AF$89=""</formula>
    </cfRule>
  </conditionalFormatting>
  <conditionalFormatting sqref="K91:L91">
    <cfRule type="expression" dxfId="68" priority="141" stopIfTrue="1">
      <formula>$AF$89="Нет"</formula>
    </cfRule>
    <cfRule type="expression" dxfId="67" priority="142" stopIfTrue="1">
      <formula>$AF$89=""</formula>
    </cfRule>
    <cfRule type="cellIs" dxfId="66" priority="143" stopIfTrue="1" operator="notBetween">
      <formula>1</formula>
      <formula>4</formula>
    </cfRule>
  </conditionalFormatting>
  <conditionalFormatting sqref="R91:S91">
    <cfRule type="expression" dxfId="65" priority="144" stopIfTrue="1">
      <formula>$AF$89="Нет"</formula>
    </cfRule>
    <cfRule type="expression" dxfId="64" priority="145" stopIfTrue="1">
      <formula>$AF$89=""</formula>
    </cfRule>
    <cfRule type="cellIs" dxfId="63" priority="146" stopIfTrue="1" operator="greaterThan">
      <formula>205</formula>
    </cfRule>
  </conditionalFormatting>
  <conditionalFormatting sqref="O35:P35">
    <cfRule type="expression" dxfId="62" priority="167" stopIfTrue="1">
      <formula>$T$29&lt;&gt;$A$30</formula>
    </cfRule>
    <cfRule type="expression" dxfId="61" priority="168" stopIfTrue="1">
      <formula>($T$29=$A$30)*($O$35="")</formula>
    </cfRule>
  </conditionalFormatting>
  <conditionalFormatting sqref="C43:E43 J43:AG43 C42:D42 G45:AG45 N44 P44 R44 T44 V44 X44 Z44 AB44 AD44 AF44 C44:J44">
    <cfRule type="expression" dxfId="60" priority="178" stopIfTrue="1">
      <formula>($T$29&lt;&gt;$A$30)*($T$29&lt;&gt;$A$34)</formula>
    </cfRule>
  </conditionalFormatting>
  <conditionalFormatting sqref="J45:AG45 C45:D45">
    <cfRule type="expression" dxfId="59" priority="181" stopIfTrue="1">
      <formula>($O$35&lt;5)*($O$35&lt;&gt;"")*($T$29=$A$30)</formula>
    </cfRule>
    <cfRule type="expression" dxfId="58" priority="182" stopIfTrue="1">
      <formula>($T$29&lt;&gt;$A$30)*($T$29&lt;&gt;$A$34)</formula>
    </cfRule>
  </conditionalFormatting>
  <conditionalFormatting sqref="C46:E46 J46:AG46">
    <cfRule type="expression" dxfId="57" priority="183" stopIfTrue="1">
      <formula>($O$35&lt;6)*($O$35&lt;&gt;"")*($T$29=$A$30)</formula>
    </cfRule>
    <cfRule type="expression" dxfId="56" priority="184" stopIfTrue="1">
      <formula>($T$29&lt;&gt;$A$30)*($T$29&lt;&gt;$A$34)</formula>
    </cfRule>
  </conditionalFormatting>
  <conditionalFormatting sqref="C47:E47 J47:AG47">
    <cfRule type="expression" dxfId="55" priority="185" stopIfTrue="1">
      <formula>($O$35&lt;7)*($O$35&lt;&gt;"")*($T$29=$A$30)</formula>
    </cfRule>
    <cfRule type="expression" dxfId="54" priority="186" stopIfTrue="1">
      <formula>($T$29&lt;&gt;$A$30)*($T$29&lt;&gt;$A$34)</formula>
    </cfRule>
  </conditionalFormatting>
  <conditionalFormatting sqref="C48:E48 J48:AG48">
    <cfRule type="expression" dxfId="53" priority="187" stopIfTrue="1">
      <formula>($O$35&lt;8)*($O$35&lt;&gt;"")*($T$29=$A$30)</formula>
    </cfRule>
    <cfRule type="expression" dxfId="52" priority="188" stopIfTrue="1">
      <formula>($T$29&lt;&gt;$A$30)*($T$29&lt;&gt;$A$34)</formula>
    </cfRule>
  </conditionalFormatting>
  <conditionalFormatting sqref="C50:AG50">
    <cfRule type="expression" dxfId="51" priority="191" stopIfTrue="1">
      <formula>($O$35&lt;10)*($O$35&lt;&gt;"")*($T$29=$A$30)</formula>
    </cfRule>
    <cfRule type="expression" dxfId="50" priority="192" stopIfTrue="1">
      <formula>($T$29&lt;&gt;$A$30)*($T$29&lt;&gt;$A$34)</formula>
    </cfRule>
  </conditionalFormatting>
  <conditionalFormatting sqref="C51:AG51">
    <cfRule type="expression" dxfId="49" priority="193" stopIfTrue="1">
      <formula>($O$35&lt;11)*($O$35&lt;&gt;"")*($T$29=$A$30)</formula>
    </cfRule>
    <cfRule type="expression" dxfId="48" priority="194" stopIfTrue="1">
      <formula>($T$29&lt;&gt;$A$30)*($T$29&lt;&gt;$A$34)</formula>
    </cfRule>
  </conditionalFormatting>
  <conditionalFormatting sqref="C52:AG52">
    <cfRule type="expression" dxfId="47" priority="195" stopIfTrue="1">
      <formula>($O$35&lt;12)*($O$35&lt;&gt;"")*($T$29=$A$30)</formula>
    </cfRule>
    <cfRule type="expression" dxfId="46" priority="196" stopIfTrue="1">
      <formula>($T$29&lt;&gt;$A$30)*($T$29&lt;&gt;$A$34)</formula>
    </cfRule>
  </conditionalFormatting>
  <conditionalFormatting sqref="C53:AG53">
    <cfRule type="expression" dxfId="45" priority="197" stopIfTrue="1">
      <formula>($O$35&lt;13)*($O$35&lt;&gt;"")*($T$29=$A$30)</formula>
    </cfRule>
    <cfRule type="expression" dxfId="44" priority="198" stopIfTrue="1">
      <formula>($T$29&lt;&gt;$A$30)*($T$29&lt;&gt;$A$34)</formula>
    </cfRule>
  </conditionalFormatting>
  <conditionalFormatting sqref="AA163">
    <cfRule type="expression" dxfId="43" priority="122" stopIfTrue="1">
      <formula>$AD$165=0</formula>
    </cfRule>
  </conditionalFormatting>
  <conditionalFormatting sqref="C102">
    <cfRule type="expression" dxfId="42" priority="121" stopIfTrue="1">
      <formula>$N$8=$B$22</formula>
    </cfRule>
    <cfRule type="expression" dxfId="41" priority="2350" stopIfTrue="1">
      <formula>$N$8=$B$21</formula>
    </cfRule>
    <cfRule type="expression" dxfId="40" priority="2351" stopIfTrue="1">
      <formula>$W$96=0</formula>
    </cfRule>
  </conditionalFormatting>
  <conditionalFormatting sqref="C116:C117">
    <cfRule type="expression" dxfId="39" priority="120" stopIfTrue="1">
      <formula>$N$8=$B$22</formula>
    </cfRule>
    <cfRule type="expression" dxfId="38" priority="2352" stopIfTrue="1">
      <formula>$N$8=$B$21</formula>
    </cfRule>
    <cfRule type="expression" dxfId="37" priority="2353" stopIfTrue="1">
      <formula>$AC$111=0</formula>
    </cfRule>
  </conditionalFormatting>
  <conditionalFormatting sqref="C226:W226">
    <cfRule type="expression" dxfId="36" priority="2354" stopIfTrue="1">
      <formula>$N$8=$B$21</formula>
    </cfRule>
    <cfRule type="expression" dxfId="35" priority="2355" stopIfTrue="1">
      <formula>$N$8=$B$22</formula>
    </cfRule>
  </conditionalFormatting>
  <conditionalFormatting sqref="T147:T153">
    <cfRule type="expression" dxfId="34" priority="119" stopIfTrue="1">
      <formula>$N$8=$B$22</formula>
    </cfRule>
  </conditionalFormatting>
  <conditionalFormatting sqref="C155:R155">
    <cfRule type="expression" dxfId="33" priority="118" stopIfTrue="1">
      <formula>$N$8=$B$22</formula>
    </cfRule>
  </conditionalFormatting>
  <conditionalFormatting sqref="C226:V226">
    <cfRule type="expression" dxfId="32" priority="116" stopIfTrue="1">
      <formula>$N$8=$B$23</formula>
    </cfRule>
  </conditionalFormatting>
  <conditionalFormatting sqref="W226">
    <cfRule type="expression" dxfId="31" priority="112" stopIfTrue="1">
      <formula>$N$8=$B$23</formula>
    </cfRule>
  </conditionalFormatting>
  <conditionalFormatting sqref="J43:AG43 C43:E43">
    <cfRule type="expression" dxfId="30" priority="177" stopIfTrue="1">
      <formula>($O$35&lt;3)*($O$35&lt;&gt;"")*($T$29=$A$30)</formula>
    </cfRule>
  </conditionalFormatting>
  <conditionalFormatting sqref="C43:AG43">
    <cfRule type="expression" dxfId="29" priority="32" stopIfTrue="1">
      <formula>($O$35&lt;3)*($O$35&lt;&gt;"")*($T$29=$A$30)</formula>
    </cfRule>
    <cfRule type="expression" dxfId="28" priority="33" stopIfTrue="1">
      <formula>($T$29&lt;&gt;$A$30)*($T$29&lt;&gt;$A$34)</formula>
    </cfRule>
  </conditionalFormatting>
  <conditionalFormatting sqref="C46:AG46">
    <cfRule type="expression" dxfId="27" priority="30" stopIfTrue="1">
      <formula>($T$29&lt;&gt;$A$30)*($T$29&lt;&gt;$A$34)</formula>
    </cfRule>
  </conditionalFormatting>
  <conditionalFormatting sqref="C47:AG47">
    <cfRule type="expression" dxfId="26" priority="28" stopIfTrue="1">
      <formula>($O$35&lt;7)*($O$35&lt;&gt;"")*($T$29=$A$30)</formula>
    </cfRule>
    <cfRule type="expression" dxfId="25" priority="29" stopIfTrue="1">
      <formula>($T$29&lt;&gt;$A$30)*($T$29&lt;&gt;$A$34)</formula>
    </cfRule>
  </conditionalFormatting>
  <conditionalFormatting sqref="C48:AG48">
    <cfRule type="expression" dxfId="24" priority="26" stopIfTrue="1">
      <formula>($O$35&lt;8)*($O$35&lt;&gt;"")*($T$29=$A$30)</formula>
    </cfRule>
    <cfRule type="expression" dxfId="23" priority="27" stopIfTrue="1">
      <formula>($T$29&lt;&gt;$A$30)*($T$29&lt;&gt;$A$34)</formula>
    </cfRule>
  </conditionalFormatting>
  <conditionalFormatting sqref="C49:AG49">
    <cfRule type="expression" dxfId="22" priority="25" stopIfTrue="1">
      <formula>($T$29&lt;&gt;$A$30)*($T$29&lt;&gt;$A$34)</formula>
    </cfRule>
  </conditionalFormatting>
  <conditionalFormatting sqref="C50:AG50">
    <cfRule type="expression" dxfId="21" priority="23" stopIfTrue="1">
      <formula>($O$35&lt;10)*($O$35&lt;&gt;"")*($T$29=$A$30)</formula>
    </cfRule>
    <cfRule type="expression" dxfId="20" priority="24" stopIfTrue="1">
      <formula>($T$29&lt;&gt;$A$30)*($T$29&lt;&gt;$A$34)</formula>
    </cfRule>
  </conditionalFormatting>
  <conditionalFormatting sqref="C51:E51">
    <cfRule type="expression" dxfId="19" priority="21" stopIfTrue="1">
      <formula>($O$35&lt;11)*($O$35&lt;&gt;"")*($T$29=$A$30)</formula>
    </cfRule>
    <cfRule type="expression" dxfId="18" priority="22" stopIfTrue="1">
      <formula>($T$29&lt;&gt;$A$30)*($T$29&lt;&gt;$A$34)</formula>
    </cfRule>
  </conditionalFormatting>
  <conditionalFormatting sqref="C52:E52">
    <cfRule type="expression" dxfId="17" priority="19" stopIfTrue="1">
      <formula>($O$35&lt;12)*($O$35&lt;&gt;"")*($T$29=$A$30)</formula>
    </cfRule>
    <cfRule type="expression" dxfId="16" priority="20" stopIfTrue="1">
      <formula>($T$29&lt;&gt;$A$30)*($T$29&lt;&gt;$A$34)</formula>
    </cfRule>
  </conditionalFormatting>
  <conditionalFormatting sqref="C53:E53">
    <cfRule type="expression" dxfId="15" priority="17" stopIfTrue="1">
      <formula>($O$35&lt;13)*($O$35&lt;&gt;"")*($T$29=$A$30)</formula>
    </cfRule>
    <cfRule type="expression" dxfId="14" priority="18" stopIfTrue="1">
      <formula>($T$29&lt;&gt;$A$30)*($T$29&lt;&gt;$A$34)</formula>
    </cfRule>
  </conditionalFormatting>
  <conditionalFormatting sqref="C54:E54 G54:AG54">
    <cfRule type="expression" dxfId="13" priority="15" stopIfTrue="1">
      <formula>($O$35&lt;14)*($O$35&lt;&gt;"")*($T$29=$A$30)</formula>
    </cfRule>
    <cfRule type="expression" dxfId="12" priority="16" stopIfTrue="1">
      <formula>($T$29&lt;&gt;$A$30)*($T$29&lt;&gt;$A$34)</formula>
    </cfRule>
  </conditionalFormatting>
  <conditionalFormatting sqref="C46:AG46">
    <cfRule type="expression" dxfId="11" priority="12" stopIfTrue="1">
      <formula>($O$35&lt;6)*($O$35&lt;&gt;"")*($T$29=$A$30)</formula>
    </cfRule>
  </conditionalFormatting>
  <conditionalFormatting sqref="C49:AG49">
    <cfRule type="expression" dxfId="10" priority="11" stopIfTrue="1">
      <formula>($O$35&lt;9)*($O$35&lt;&gt;"")*($T$29=$A$30)</formula>
    </cfRule>
  </conditionalFormatting>
  <conditionalFormatting sqref="C45:D45">
    <cfRule type="expression" dxfId="9" priority="180" stopIfTrue="1">
      <formula>($T$29&lt;&gt;$A$30)*($T$29&lt;&gt;$A$34)</formula>
    </cfRule>
  </conditionalFormatting>
  <conditionalFormatting sqref="C45:D45 G45:AG45">
    <cfRule type="expression" dxfId="8" priority="179" stopIfTrue="1">
      <formula>($O$35&lt;5)*($O$35&lt;&gt;"")*($T$29=$A$30)</formula>
    </cfRule>
  </conditionalFormatting>
  <conditionalFormatting sqref="L44">
    <cfRule type="expression" dxfId="7" priority="190" stopIfTrue="1">
      <formula>($T$29&lt;&gt;$A$30)*($T$29&lt;&gt;$A$34)</formula>
    </cfRule>
  </conditionalFormatting>
  <conditionalFormatting sqref="C45:AG45">
    <cfRule type="expression" dxfId="6" priority="7" stopIfTrue="1">
      <formula>($O$35&lt;5)*($O$35&lt;&gt;"")*($T$29=$A$30)</formula>
    </cfRule>
  </conditionalFormatting>
  <conditionalFormatting sqref="AD44">
    <cfRule type="expression" dxfId="5" priority="5" stopIfTrue="1">
      <formula>($O$35&lt;4)*($O$35&lt;&gt;"")*($T$29=$A$30)</formula>
    </cfRule>
    <cfRule type="expression" dxfId="4" priority="6" stopIfTrue="1">
      <formula>($T$29&lt;&gt;$A$30)*($T$29&lt;&gt;$A$34)</formula>
    </cfRule>
  </conditionalFormatting>
  <conditionalFormatting sqref="L44 N44 P44 R44 T44 V44 X44 Z44 AB44 AD44 AF44 C44:J44">
    <cfRule type="expression" dxfId="3" priority="189" stopIfTrue="1">
      <formula>($O$35&lt;4)*($O$35&lt;&gt;"")*($T$29=$A$30)</formula>
    </cfRule>
  </conditionalFormatting>
  <conditionalFormatting sqref="C42:E42 G42:AG42">
    <cfRule type="expression" dxfId="2" priority="3" stopIfTrue="1">
      <formula>($T$29&lt;&gt;$A$30)*($T$29&lt;&gt;$A$34)</formula>
    </cfRule>
    <cfRule type="expression" dxfId="1" priority="4" stopIfTrue="1">
      <formula>($O$35&lt;2)*($O$35&lt;&gt;"")*($T$29=$A$30)</formula>
    </cfRule>
  </conditionalFormatting>
  <conditionalFormatting sqref="T155">
    <cfRule type="expression" dxfId="0" priority="1" stopIfTrue="1">
      <formula>$N$8=$B$22</formula>
    </cfRule>
  </conditionalFormatting>
  <dataValidations xWindow="833" yWindow="297" count="39">
    <dataValidation type="list" allowBlank="1" showInputMessage="1" showErrorMessage="1" sqref="C102">
      <formula1>A95:A101</formula1>
    </dataValidation>
    <dataValidation type="list" allowBlank="1" showInputMessage="1" showErrorMessage="1" sqref="O171">
      <formula1>$A$172:$A$174</formula1>
    </dataValidation>
    <dataValidation type="list" allowBlank="1" showInputMessage="1" showErrorMessage="1" sqref="W176:AG176">
      <formula1>$A$177:$A$181</formula1>
    </dataValidation>
    <dataValidation type="list" allowBlank="1" showInputMessage="1" showErrorMessage="1" sqref="AB185">
      <formula1>$A$186:$A$189</formula1>
    </dataValidation>
    <dataValidation type="list" allowBlank="1" showInputMessage="1" showErrorMessage="1" sqref="AF191:AG191">
      <formula1>$A$192:$A$193</formula1>
    </dataValidation>
    <dataValidation type="list" allowBlank="1" showInputMessage="1" showErrorMessage="1" sqref="Q210">
      <formula1>$A$211:$A$214</formula1>
    </dataValidation>
    <dataValidation type="list" allowBlank="1" showInputMessage="1" showErrorMessage="1" sqref="Q216">
      <formula1>$A$217:$A$219</formula1>
    </dataValidation>
    <dataValidation type="list" allowBlank="1" showInputMessage="1" showErrorMessage="1" sqref="Q221">
      <formula1>$A$222:$A$224</formula1>
    </dataValidation>
    <dataValidation type="list" allowBlank="1" showInputMessage="1" showErrorMessage="1" sqref="AF231:AG231 AF249:AG249">
      <formula1>$P$227:$P$228</formula1>
    </dataValidation>
    <dataValidation type="decimal" allowBlank="1" showInputMessage="1" showErrorMessage="1" errorTitle="Неверное значение" error="Проверьте вводимую информацию." sqref="AF237:AG247 AC237:AD247">
      <formula1>0</formula1>
      <formula2>10</formula2>
    </dataValidation>
    <dataValidation type="list" allowBlank="1" showInputMessage="1" showErrorMessage="1" errorTitle="Неверное значение" error="Сделайте выбор из предлагаемого списка!" sqref="W226">
      <formula1>$A$227:$A$229</formula1>
    </dataValidation>
    <dataValidation type="list" allowBlank="1" showInputMessage="1" showErrorMessage="1" sqref="C117">
      <formula1>$A$106:$A$112</formula1>
    </dataValidation>
    <dataValidation type="list" allowBlank="1" showInputMessage="1" showErrorMessage="1" sqref="C121">
      <formula1>$A$122:$A$125</formula1>
    </dataValidation>
    <dataValidation type="list" allowBlank="1" showInputMessage="1" showErrorMessage="1" sqref="T128">
      <formula1>$A$129:$A$130</formula1>
    </dataValidation>
    <dataValidation type="list" allowBlank="1" showInputMessage="1" showErrorMessage="1" sqref="U154:AG154 T147:T154">
      <formula1>$A$156:$A$159</formula1>
    </dataValidation>
    <dataValidation type="list" allowBlank="1" showInputMessage="1" showErrorMessage="1" sqref="AF89:AG89 AF87:AG87">
      <formula1>$Y$30:$Z$30</formula1>
    </dataValidation>
    <dataValidation type="decimal" allowBlank="1" showInputMessage="1" showErrorMessage="1" errorTitle="Неверное значение" error="Проверьте правильность вводимой информации." sqref="K91:L91">
      <formula1>0.1</formula1>
      <formula2>10</formula2>
    </dataValidation>
    <dataValidation type="decimal" allowBlank="1" showInputMessage="1" showErrorMessage="1" errorTitle="Неверное значение" error="Проверьте правильность вводимой информации!" sqref="R91:S91">
      <formula1>0</formula1>
      <formula2>999</formula2>
    </dataValidation>
    <dataValidation type="decimal" allowBlank="1" showInputMessage="1" showErrorMessage="1" errorTitle="Неверное значение" error="Проверьте правильность вводимой информации!" sqref="AE86:AF86">
      <formula1>0.01</formula1>
      <formula2>21</formula2>
    </dataValidation>
    <dataValidation type="list" allowBlank="1" showInputMessage="1" showErrorMessage="1" sqref="AA163">
      <formula1>$A$164:$A$169</formula1>
    </dataValidation>
    <dataValidation type="decimal" allowBlank="1" showInputMessage="1" showErrorMessage="1" errorTitle="Неверное значение" error="Проверьте единицы измерения._x000a_Введите фактическое значение в сСт." sqref="AF73:AG73">
      <formula1>0</formula1>
      <formula2>600</formula2>
    </dataValidation>
    <dataValidation type="decimal" allowBlank="1" showInputMessage="1" showErrorMessage="1" errorTitle="Неверное значение" error="Проверьте единицы измерения_x000a_Введите фактическое рабочее давление в МПа" sqref="AF69:AG69 AF61:AG61 AF63:AG63">
      <formula1>0</formula1>
      <formula2>10</formula2>
    </dataValidation>
    <dataValidation type="decimal" allowBlank="1" showInputMessage="1" showErrorMessage="1" errorTitle="Неверное значение" error="Проверьте единицы измерения._x000a_Введите фактическое рабочее давление в МПа." sqref="AA69:AB69 AA61:AB61 AA63:AB63">
      <formula1>0</formula1>
      <formula2>10</formula2>
    </dataValidation>
    <dataValidation type="list" allowBlank="1" showInputMessage="1" showErrorMessage="1" sqref="T29:AG29">
      <formula1>$A$30:$A$34</formula1>
    </dataValidation>
    <dataValidation type="list" allowBlank="1" showInputMessage="1" showErrorMessage="1" errorTitle="Неверное значение." error="К одной установке &quot;ОЗНА-Массомер&quot; можно подключить не более 14 скважин._x000a_Пожалуйста выберите значение из предлагаемого списка." sqref="O35:P35">
      <formula1>$H$30:$U$30</formula1>
    </dataValidation>
    <dataValidation type="decimal" operator="greaterThanOrEqual" allowBlank="1" showInputMessage="1" showErrorMessage="1" errorTitle="Неверное значение" error="Проверьте вводимые значения." sqref="N41 L41 J41 AF51 N51 P51 R51 T51 V51 X51 Z51 AB51 AD51 J51 L51">
      <formula1>0</formula1>
    </dataValidation>
    <dataValidation allowBlank="1" showInputMessage="1" showErrorMessage="1" errorTitle="Неверное значение" error="Проверьте правильность вводимой информации!" sqref="AA74:AB77 AF74:AG77"/>
    <dataValidation type="decimal" operator="greaterThan" allowBlank="1" showInputMessage="1" showErrorMessage="1" sqref="AF18:AH24">
      <formula1>0</formula1>
    </dataValidation>
    <dataValidation type="list" allowBlank="1" showInputMessage="1" showErrorMessage="1" errorTitle="Неверное значение." error="Выберите значение из выпадающего списка." promptTitle="Выбор типа установки." prompt="Из выпадающего списка выберите тип измерительной установки." sqref="AB9:AC9 AE9:AI9">
      <formula1>$B$20:$B$23</formula1>
    </dataValidation>
    <dataValidation type="list" allowBlank="1" showInputMessage="1" showErrorMessage="1" errorTitle="Неверное значение." error="Выберите значение из предлагаемого списка!" sqref="N8:U8">
      <formula1>$B$20:$B$24</formula1>
    </dataValidation>
    <dataValidation type="list" allowBlank="1" showInputMessage="1" showErrorMessage="1" sqref="Q204">
      <formula1>$A$205:$A$206</formula1>
    </dataValidation>
    <dataValidation type="list" allowBlank="1" showInputMessage="1" showErrorMessage="1" sqref="K195:AG196">
      <formula1>$A$197:$A$200</formula1>
    </dataValidation>
    <dataValidation type="list" allowBlank="1" showInputMessage="1" showErrorMessage="1" sqref="Q208:AG208">
      <formula1>$Q$205:$Q$206</formula1>
    </dataValidation>
    <dataValidation type="list" allowBlank="1" showInputMessage="1" showErrorMessage="1" sqref="T132:AG132">
      <formula1>$A$133:$A$136</formula1>
    </dataValidation>
    <dataValidation type="list" allowBlank="1" showInputMessage="1" showErrorMessage="1" sqref="T138:AG138">
      <formula1>$A$140:$A$141</formula1>
    </dataValidation>
    <dataValidation type="list" allowBlank="1" showInputMessage="1" showErrorMessage="1" sqref="T143:AG143">
      <formula1>$A$145:$A$146</formula1>
    </dataValidation>
    <dataValidation type="list" allowBlank="1" showInputMessage="1" showErrorMessage="1" sqref="C116:AG116">
      <formula1>$A$104:$A$112</formula1>
    </dataValidation>
    <dataValidation type="list" allowBlank="1" showInputMessage="1" showErrorMessage="1" sqref="T155:AG155">
      <formula1>$A$149:$A$153</formula1>
    </dataValidation>
    <dataValidation type="list" allowBlank="1" showInputMessage="1" showErrorMessage="1" sqref="Q235:AG236">
      <formula1>$C$237:$C$247</formula1>
    </dataValidation>
  </dataValidations>
  <pageMargins left="0.78740157480314965" right="0.39370078740157483" top="0.59055118110236227" bottom="0.59055118110236227" header="0.31496062992125984" footer="0.31496062992125984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3"/>
  <sheetViews>
    <sheetView view="pageBreakPreview" zoomScale="120" zoomScaleNormal="100" workbookViewId="0">
      <selection activeCell="AJ214" sqref="AJ214"/>
    </sheetView>
  </sheetViews>
  <sheetFormatPr defaultColWidth="9.109375" defaultRowHeight="13.2" x14ac:dyDescent="0.25"/>
  <cols>
    <col min="1" max="37" width="2.5546875" style="42" customWidth="1"/>
    <col min="38" max="16384" width="9.109375" style="42"/>
  </cols>
  <sheetData>
    <row r="1" spans="1:35" ht="18.75" customHeight="1" x14ac:dyDescent="0.3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72" t="s">
        <v>0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</row>
    <row r="2" spans="1:35" ht="18.75" customHeight="1" x14ac:dyDescent="0.25">
      <c r="A2" s="1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301" t="s">
        <v>1</v>
      </c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</row>
    <row r="3" spans="1:35" ht="18.75" customHeight="1" x14ac:dyDescent="0.25">
      <c r="A3" s="10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85" t="s">
        <v>114</v>
      </c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</row>
    <row r="4" spans="1:35" ht="18.75" customHeight="1" x14ac:dyDescent="0.25">
      <c r="A4" s="1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85" t="s">
        <v>2</v>
      </c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</row>
    <row r="5" spans="1:35" ht="5.25" customHeight="1" x14ac:dyDescent="0.25">
      <c r="A5" s="1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ht="18.75" customHeight="1" x14ac:dyDescent="0.25">
      <c r="A6" s="315" t="s">
        <v>3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</row>
    <row r="7" spans="1:35" ht="18.75" customHeight="1" x14ac:dyDescent="0.25">
      <c r="A7" s="315"/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</row>
    <row r="8" spans="1:35" ht="6" customHeigh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 s="43" customFormat="1" ht="12" customHeight="1" x14ac:dyDescent="0.25">
      <c r="A9" s="314" t="s">
        <v>4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</row>
    <row r="10" spans="1:35" ht="6.75" customHeigh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ht="15" customHeight="1" x14ac:dyDescent="0.25">
      <c r="A11" s="13"/>
      <c r="B11" s="188" t="s">
        <v>5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13"/>
    </row>
    <row r="12" spans="1:35" ht="15" customHeight="1" x14ac:dyDescent="0.25">
      <c r="A12" s="13"/>
      <c r="B12" s="160" t="s">
        <v>6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2"/>
      <c r="P12" s="289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1"/>
      <c r="AI12" s="13"/>
    </row>
    <row r="13" spans="1:35" ht="15" customHeight="1" x14ac:dyDescent="0.25">
      <c r="A13" s="13"/>
      <c r="B13" s="160" t="s">
        <v>7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2"/>
      <c r="P13" s="289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1"/>
      <c r="AI13" s="13"/>
    </row>
    <row r="14" spans="1:35" ht="15" customHeight="1" x14ac:dyDescent="0.25">
      <c r="A14" s="13"/>
      <c r="B14" s="160" t="s">
        <v>8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2"/>
      <c r="P14" s="289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1"/>
      <c r="AI14" s="13"/>
    </row>
    <row r="15" spans="1:35" ht="15" customHeight="1" x14ac:dyDescent="0.25">
      <c r="A15" s="13"/>
      <c r="B15" s="160" t="s">
        <v>9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2"/>
      <c r="P15" s="289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1"/>
      <c r="AI15" s="13"/>
    </row>
    <row r="16" spans="1:35" ht="15" customHeight="1" x14ac:dyDescent="0.25">
      <c r="A16" s="13"/>
      <c r="B16" s="160" t="s">
        <v>10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2"/>
      <c r="P16" s="289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1"/>
      <c r="AI16" s="13"/>
    </row>
    <row r="17" spans="1:35" ht="3" customHeight="1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</row>
    <row r="18" spans="1:35" ht="15" customHeight="1" x14ac:dyDescent="0.25">
      <c r="A18" s="13"/>
      <c r="B18" s="157" t="s">
        <v>202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9"/>
      <c r="AF18" s="270"/>
      <c r="AG18" s="271"/>
      <c r="AH18" s="272"/>
      <c r="AI18" s="13"/>
    </row>
    <row r="19" spans="1:35" ht="3" customHeight="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</row>
    <row r="20" spans="1:35" s="44" customFormat="1" ht="13.5" customHeight="1" x14ac:dyDescent="0.25">
      <c r="A20" s="6" t="s">
        <v>13</v>
      </c>
      <c r="B20" s="6"/>
      <c r="C20" s="132" t="s">
        <v>20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6"/>
      <c r="AI20" s="6"/>
    </row>
    <row r="21" spans="1:35" s="44" customFormat="1" ht="13.5" customHeight="1" x14ac:dyDescent="0.25">
      <c r="A21" s="6"/>
      <c r="B21" s="6"/>
      <c r="C21" s="145" t="s">
        <v>21</v>
      </c>
      <c r="D21" s="145"/>
      <c r="E21" s="145" t="s">
        <v>22</v>
      </c>
      <c r="F21" s="145"/>
      <c r="G21" s="145"/>
      <c r="H21" s="145"/>
      <c r="I21" s="145"/>
      <c r="J21" s="283" t="s">
        <v>118</v>
      </c>
      <c r="K21" s="284"/>
      <c r="L21" s="284"/>
      <c r="M21" s="284"/>
      <c r="N21" s="284"/>
      <c r="O21" s="285"/>
      <c r="P21" s="283" t="s">
        <v>117</v>
      </c>
      <c r="Q21" s="284"/>
      <c r="R21" s="284"/>
      <c r="S21" s="284"/>
      <c r="T21" s="284"/>
      <c r="U21" s="285"/>
      <c r="V21" s="319" t="s">
        <v>116</v>
      </c>
      <c r="W21" s="320"/>
      <c r="X21" s="320"/>
      <c r="Y21" s="320"/>
      <c r="Z21" s="320"/>
      <c r="AA21" s="321"/>
      <c r="AB21" s="319" t="s">
        <v>23</v>
      </c>
      <c r="AC21" s="320"/>
      <c r="AD21" s="320"/>
      <c r="AE21" s="320"/>
      <c r="AF21" s="320"/>
      <c r="AG21" s="321"/>
      <c r="AH21" s="6"/>
      <c r="AI21" s="6"/>
    </row>
    <row r="22" spans="1:35" s="44" customFormat="1" ht="24.75" customHeight="1" x14ac:dyDescent="0.25">
      <c r="A22" s="6"/>
      <c r="B22" s="6"/>
      <c r="C22" s="145"/>
      <c r="D22" s="145"/>
      <c r="E22" s="145"/>
      <c r="F22" s="145"/>
      <c r="G22" s="145"/>
      <c r="H22" s="145"/>
      <c r="I22" s="145"/>
      <c r="J22" s="286"/>
      <c r="K22" s="287"/>
      <c r="L22" s="287"/>
      <c r="M22" s="287"/>
      <c r="N22" s="287"/>
      <c r="O22" s="288"/>
      <c r="P22" s="286"/>
      <c r="Q22" s="287"/>
      <c r="R22" s="287"/>
      <c r="S22" s="287"/>
      <c r="T22" s="287"/>
      <c r="U22" s="288"/>
      <c r="V22" s="322"/>
      <c r="W22" s="323"/>
      <c r="X22" s="323"/>
      <c r="Y22" s="323"/>
      <c r="Z22" s="323"/>
      <c r="AA22" s="324"/>
      <c r="AB22" s="322"/>
      <c r="AC22" s="323"/>
      <c r="AD22" s="323"/>
      <c r="AE22" s="323"/>
      <c r="AF22" s="323"/>
      <c r="AG22" s="324"/>
      <c r="AH22" s="6"/>
      <c r="AI22" s="6"/>
    </row>
    <row r="23" spans="1:35" s="44" customFormat="1" ht="13.5" customHeight="1" x14ac:dyDescent="0.25">
      <c r="A23" s="6"/>
      <c r="B23" s="6"/>
      <c r="C23" s="145"/>
      <c r="D23" s="145"/>
      <c r="E23" s="145"/>
      <c r="F23" s="145"/>
      <c r="G23" s="145"/>
      <c r="H23" s="145"/>
      <c r="I23" s="145"/>
      <c r="J23" s="145" t="s">
        <v>24</v>
      </c>
      <c r="K23" s="145"/>
      <c r="L23" s="145"/>
      <c r="M23" s="145" t="s">
        <v>25</v>
      </c>
      <c r="N23" s="145"/>
      <c r="O23" s="145"/>
      <c r="P23" s="145" t="s">
        <v>24</v>
      </c>
      <c r="Q23" s="145"/>
      <c r="R23" s="145"/>
      <c r="S23" s="145" t="s">
        <v>25</v>
      </c>
      <c r="T23" s="145"/>
      <c r="U23" s="145"/>
      <c r="V23" s="145" t="s">
        <v>24</v>
      </c>
      <c r="W23" s="145"/>
      <c r="X23" s="145"/>
      <c r="Y23" s="145" t="s">
        <v>25</v>
      </c>
      <c r="Z23" s="145"/>
      <c r="AA23" s="145"/>
      <c r="AB23" s="145" t="s">
        <v>24</v>
      </c>
      <c r="AC23" s="145"/>
      <c r="AD23" s="145"/>
      <c r="AE23" s="145" t="s">
        <v>25</v>
      </c>
      <c r="AF23" s="145"/>
      <c r="AG23" s="145"/>
      <c r="AH23" s="6"/>
      <c r="AI23" s="6"/>
    </row>
    <row r="24" spans="1:35" s="45" customFormat="1" ht="12" customHeight="1" x14ac:dyDescent="0.25">
      <c r="A24" s="29"/>
      <c r="B24" s="29"/>
      <c r="C24" s="134">
        <v>1</v>
      </c>
      <c r="D24" s="134"/>
      <c r="E24" s="282"/>
      <c r="F24" s="282"/>
      <c r="G24" s="282"/>
      <c r="H24" s="282"/>
      <c r="I24" s="282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9"/>
      <c r="AI24" s="29"/>
    </row>
    <row r="25" spans="1:35" s="45" customFormat="1" ht="12" customHeight="1" x14ac:dyDescent="0.25">
      <c r="A25" s="29"/>
      <c r="B25" s="29"/>
      <c r="C25" s="134">
        <v>2</v>
      </c>
      <c r="D25" s="134"/>
      <c r="E25" s="277"/>
      <c r="F25" s="278"/>
      <c r="G25" s="278"/>
      <c r="H25" s="278"/>
      <c r="I25" s="279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6"/>
      <c r="AC25" s="280"/>
      <c r="AD25" s="273"/>
      <c r="AE25" s="266"/>
      <c r="AF25" s="280"/>
      <c r="AG25" s="273"/>
      <c r="AH25" s="29"/>
      <c r="AI25" s="29"/>
    </row>
    <row r="26" spans="1:35" s="45" customFormat="1" ht="12" customHeight="1" x14ac:dyDescent="0.25">
      <c r="A26" s="29"/>
      <c r="B26" s="29"/>
      <c r="C26" s="134">
        <v>3</v>
      </c>
      <c r="D26" s="134"/>
      <c r="E26" s="277"/>
      <c r="F26" s="278"/>
      <c r="G26" s="278"/>
      <c r="H26" s="278"/>
      <c r="I26" s="279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6"/>
      <c r="AC26" s="280"/>
      <c r="AD26" s="273"/>
      <c r="AE26" s="266"/>
      <c r="AF26" s="280"/>
      <c r="AG26" s="273"/>
      <c r="AH26" s="29"/>
      <c r="AI26" s="29"/>
    </row>
    <row r="27" spans="1:35" s="45" customFormat="1" ht="12" customHeight="1" x14ac:dyDescent="0.25">
      <c r="A27" s="29"/>
      <c r="B27" s="29"/>
      <c r="C27" s="134">
        <v>4</v>
      </c>
      <c r="D27" s="134"/>
      <c r="E27" s="277"/>
      <c r="F27" s="278"/>
      <c r="G27" s="278"/>
      <c r="H27" s="278"/>
      <c r="I27" s="279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6"/>
      <c r="AC27" s="280"/>
      <c r="AD27" s="273"/>
      <c r="AE27" s="266"/>
      <c r="AF27" s="280"/>
      <c r="AG27" s="273"/>
      <c r="AH27" s="29"/>
      <c r="AI27" s="29"/>
    </row>
    <row r="28" spans="1:35" s="45" customFormat="1" ht="12" customHeight="1" x14ac:dyDescent="0.25">
      <c r="A28" s="29"/>
      <c r="B28" s="29"/>
      <c r="C28" s="134">
        <v>5</v>
      </c>
      <c r="D28" s="134"/>
      <c r="E28" s="277"/>
      <c r="F28" s="278"/>
      <c r="G28" s="278"/>
      <c r="H28" s="278"/>
      <c r="I28" s="279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6"/>
      <c r="AC28" s="280"/>
      <c r="AD28" s="273"/>
      <c r="AE28" s="266"/>
      <c r="AF28" s="280"/>
      <c r="AG28" s="273"/>
      <c r="AH28" s="29"/>
      <c r="AI28" s="29"/>
    </row>
    <row r="29" spans="1:35" s="45" customFormat="1" ht="12" customHeight="1" x14ac:dyDescent="0.25">
      <c r="A29" s="29"/>
      <c r="B29" s="29"/>
      <c r="C29" s="134">
        <v>6</v>
      </c>
      <c r="D29" s="134"/>
      <c r="E29" s="277"/>
      <c r="F29" s="278"/>
      <c r="G29" s="278"/>
      <c r="H29" s="278"/>
      <c r="I29" s="279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6"/>
      <c r="AC29" s="280"/>
      <c r="AD29" s="273"/>
      <c r="AE29" s="266"/>
      <c r="AF29" s="280"/>
      <c r="AG29" s="273"/>
      <c r="AH29" s="29"/>
      <c r="AI29" s="29"/>
    </row>
    <row r="30" spans="1:35" s="45" customFormat="1" ht="12" customHeight="1" x14ac:dyDescent="0.25">
      <c r="A30" s="29"/>
      <c r="B30" s="29"/>
      <c r="C30" s="134">
        <v>7</v>
      </c>
      <c r="D30" s="134"/>
      <c r="E30" s="277"/>
      <c r="F30" s="278"/>
      <c r="G30" s="278"/>
      <c r="H30" s="278"/>
      <c r="I30" s="279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6"/>
      <c r="AC30" s="280"/>
      <c r="AD30" s="273"/>
      <c r="AE30" s="266"/>
      <c r="AF30" s="280"/>
      <c r="AG30" s="273"/>
      <c r="AH30" s="29"/>
      <c r="AI30" s="29"/>
    </row>
    <row r="31" spans="1:35" s="45" customFormat="1" ht="12" customHeight="1" x14ac:dyDescent="0.25">
      <c r="A31" s="29"/>
      <c r="B31" s="29"/>
      <c r="C31" s="134">
        <v>8</v>
      </c>
      <c r="D31" s="134"/>
      <c r="E31" s="277"/>
      <c r="F31" s="278"/>
      <c r="G31" s="278"/>
      <c r="H31" s="278"/>
      <c r="I31" s="279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6"/>
      <c r="AC31" s="280"/>
      <c r="AD31" s="273"/>
      <c r="AE31" s="266"/>
      <c r="AF31" s="280"/>
      <c r="AG31" s="273"/>
      <c r="AH31" s="29"/>
      <c r="AI31" s="29"/>
    </row>
    <row r="32" spans="1:35" s="45" customFormat="1" ht="12" customHeight="1" x14ac:dyDescent="0.25">
      <c r="A32" s="29"/>
      <c r="B32" s="29"/>
      <c r="C32" s="134">
        <v>9</v>
      </c>
      <c r="D32" s="134"/>
      <c r="E32" s="277"/>
      <c r="F32" s="278"/>
      <c r="G32" s="278"/>
      <c r="H32" s="278"/>
      <c r="I32" s="279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6"/>
      <c r="AC32" s="280"/>
      <c r="AD32" s="273"/>
      <c r="AE32" s="266"/>
      <c r="AF32" s="280"/>
      <c r="AG32" s="273"/>
      <c r="AH32" s="29"/>
      <c r="AI32" s="29"/>
    </row>
    <row r="33" spans="1:35" s="45" customFormat="1" ht="12" customHeight="1" x14ac:dyDescent="0.25">
      <c r="A33" s="29"/>
      <c r="B33" s="29"/>
      <c r="C33" s="134">
        <v>10</v>
      </c>
      <c r="D33" s="134"/>
      <c r="E33" s="277"/>
      <c r="F33" s="278"/>
      <c r="G33" s="278"/>
      <c r="H33" s="278"/>
      <c r="I33" s="279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6"/>
      <c r="AC33" s="280"/>
      <c r="AD33" s="273"/>
      <c r="AE33" s="266"/>
      <c r="AF33" s="280"/>
      <c r="AG33" s="273"/>
      <c r="AH33" s="29"/>
      <c r="AI33" s="29"/>
    </row>
    <row r="34" spans="1:35" s="45" customFormat="1" ht="12" customHeight="1" x14ac:dyDescent="0.25">
      <c r="A34" s="29"/>
      <c r="B34" s="29"/>
      <c r="C34" s="134">
        <v>11</v>
      </c>
      <c r="D34" s="134"/>
      <c r="E34" s="277"/>
      <c r="F34" s="278"/>
      <c r="G34" s="278"/>
      <c r="H34" s="278"/>
      <c r="I34" s="279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6"/>
      <c r="AC34" s="280"/>
      <c r="AD34" s="273"/>
      <c r="AE34" s="266"/>
      <c r="AF34" s="280"/>
      <c r="AG34" s="273"/>
      <c r="AH34" s="29"/>
      <c r="AI34" s="29"/>
    </row>
    <row r="35" spans="1:35" s="45" customFormat="1" ht="12" customHeight="1" x14ac:dyDescent="0.25">
      <c r="A35" s="29"/>
      <c r="B35" s="29"/>
      <c r="C35" s="134">
        <v>12</v>
      </c>
      <c r="D35" s="134"/>
      <c r="E35" s="277"/>
      <c r="F35" s="278"/>
      <c r="G35" s="278"/>
      <c r="H35" s="278"/>
      <c r="I35" s="279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6"/>
      <c r="AC35" s="280"/>
      <c r="AD35" s="273"/>
      <c r="AE35" s="266"/>
      <c r="AF35" s="280"/>
      <c r="AG35" s="273"/>
      <c r="AH35" s="29"/>
      <c r="AI35" s="29"/>
    </row>
    <row r="36" spans="1:35" s="45" customFormat="1" ht="12" customHeight="1" x14ac:dyDescent="0.25">
      <c r="A36" s="29"/>
      <c r="B36" s="29"/>
      <c r="C36" s="134">
        <v>13</v>
      </c>
      <c r="D36" s="134"/>
      <c r="E36" s="277"/>
      <c r="F36" s="278"/>
      <c r="G36" s="278"/>
      <c r="H36" s="278"/>
      <c r="I36" s="279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  <c r="AB36" s="266"/>
      <c r="AC36" s="280"/>
      <c r="AD36" s="273"/>
      <c r="AE36" s="266"/>
      <c r="AF36" s="280"/>
      <c r="AG36" s="273"/>
      <c r="AH36" s="29"/>
      <c r="AI36" s="29"/>
    </row>
    <row r="37" spans="1:35" s="45" customFormat="1" ht="12" customHeight="1" x14ac:dyDescent="0.25">
      <c r="A37" s="29"/>
      <c r="B37" s="29"/>
      <c r="C37" s="134">
        <v>14</v>
      </c>
      <c r="D37" s="134"/>
      <c r="E37" s="277"/>
      <c r="F37" s="278"/>
      <c r="G37" s="278"/>
      <c r="H37" s="278"/>
      <c r="I37" s="279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6"/>
      <c r="AC37" s="280"/>
      <c r="AD37" s="273"/>
      <c r="AE37" s="266"/>
      <c r="AF37" s="280"/>
      <c r="AG37" s="273"/>
      <c r="AH37" s="29"/>
      <c r="AI37" s="29"/>
    </row>
    <row r="38" spans="1:35" s="44" customFormat="1" ht="3.7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 spans="1:35" s="44" customFormat="1" ht="11.25" customHeight="1" x14ac:dyDescent="0.25">
      <c r="A39" s="6" t="s">
        <v>19</v>
      </c>
      <c r="B39" s="6"/>
      <c r="C39" s="132" t="s">
        <v>27</v>
      </c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4"/>
      <c r="Q39" s="14"/>
      <c r="R39" s="6"/>
      <c r="S39" s="107" t="s">
        <v>33</v>
      </c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274"/>
      <c r="AG39" s="275"/>
      <c r="AH39" s="6"/>
      <c r="AI39" s="6"/>
    </row>
    <row r="40" spans="1:35" s="44" customFormat="1" ht="3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:35" s="44" customFormat="1" ht="11.25" customHeight="1" x14ac:dyDescent="0.25">
      <c r="A41" s="6"/>
      <c r="B41" s="6"/>
      <c r="C41" s="110" t="s">
        <v>28</v>
      </c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07" t="s">
        <v>29</v>
      </c>
      <c r="Z41" s="107"/>
      <c r="AA41" s="281"/>
      <c r="AB41" s="281"/>
      <c r="AC41" s="6"/>
      <c r="AD41" s="107" t="s">
        <v>30</v>
      </c>
      <c r="AE41" s="107"/>
      <c r="AF41" s="281"/>
      <c r="AG41" s="281"/>
      <c r="AH41" s="6"/>
      <c r="AI41" s="6"/>
    </row>
    <row r="42" spans="1:35" s="44" customFormat="1" ht="3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114"/>
      <c r="Z42" s="114"/>
      <c r="AA42" s="276"/>
      <c r="AB42" s="276"/>
      <c r="AC42" s="17"/>
      <c r="AD42" s="114"/>
      <c r="AE42" s="114"/>
      <c r="AF42" s="276"/>
      <c r="AG42" s="276"/>
      <c r="AH42" s="6"/>
      <c r="AI42" s="6"/>
    </row>
    <row r="43" spans="1:35" s="44" customFormat="1" ht="11.25" customHeight="1" x14ac:dyDescent="0.25">
      <c r="A43" s="6"/>
      <c r="B43" s="6"/>
      <c r="C43" s="110" t="s">
        <v>31</v>
      </c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1"/>
      <c r="O43" s="28"/>
      <c r="P43" s="28"/>
      <c r="Q43" s="28"/>
      <c r="R43" s="6"/>
      <c r="S43" s="6"/>
      <c r="T43" s="6"/>
      <c r="U43" s="6"/>
      <c r="V43" s="6"/>
      <c r="W43" s="6"/>
      <c r="X43" s="6"/>
      <c r="Y43" s="107" t="s">
        <v>29</v>
      </c>
      <c r="Z43" s="107"/>
      <c r="AA43" s="265"/>
      <c r="AB43" s="265"/>
      <c r="AC43" s="6"/>
      <c r="AD43" s="107" t="s">
        <v>30</v>
      </c>
      <c r="AE43" s="107"/>
      <c r="AF43" s="265"/>
      <c r="AG43" s="265"/>
      <c r="AH43" s="6"/>
      <c r="AI43" s="6"/>
    </row>
    <row r="44" spans="1:35" s="44" customFormat="1" ht="3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114"/>
      <c r="Z44" s="114"/>
      <c r="AA44" s="276"/>
      <c r="AB44" s="276"/>
      <c r="AC44" s="17"/>
      <c r="AD44" s="114"/>
      <c r="AE44" s="114"/>
      <c r="AF44" s="276"/>
      <c r="AG44" s="276"/>
      <c r="AH44" s="6"/>
      <c r="AI44" s="6"/>
    </row>
    <row r="45" spans="1:35" s="44" customFormat="1" ht="11.25" customHeight="1" x14ac:dyDescent="0.25">
      <c r="A45" s="6"/>
      <c r="B45" s="6"/>
      <c r="C45" s="110" t="s">
        <v>119</v>
      </c>
      <c r="D45" s="110"/>
      <c r="E45" s="110"/>
      <c r="F45" s="110"/>
      <c r="G45" s="110"/>
      <c r="H45" s="110"/>
      <c r="I45" s="110"/>
      <c r="J45" s="110"/>
      <c r="K45" s="111"/>
      <c r="L45" s="28"/>
      <c r="M45" s="28"/>
      <c r="N45" s="28"/>
      <c r="O45" s="28"/>
      <c r="P45" s="6"/>
      <c r="Q45" s="6"/>
      <c r="R45" s="6"/>
      <c r="S45" s="6"/>
      <c r="T45" s="6"/>
      <c r="U45" s="6"/>
      <c r="V45" s="6"/>
      <c r="W45" s="6"/>
      <c r="X45" s="6"/>
      <c r="Y45" s="107" t="s">
        <v>29</v>
      </c>
      <c r="Z45" s="107"/>
      <c r="AA45" s="265"/>
      <c r="AB45" s="265"/>
      <c r="AC45" s="6"/>
      <c r="AD45" s="107" t="s">
        <v>30</v>
      </c>
      <c r="AE45" s="107"/>
      <c r="AF45" s="265"/>
      <c r="AG45" s="265"/>
      <c r="AH45" s="6"/>
      <c r="AI45" s="6"/>
    </row>
    <row r="46" spans="1:35" s="44" customFormat="1" ht="3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114"/>
      <c r="Z46" s="114"/>
      <c r="AA46" s="115"/>
      <c r="AB46" s="115"/>
      <c r="AC46" s="17"/>
      <c r="AD46" s="114"/>
      <c r="AE46" s="114"/>
      <c r="AF46" s="115"/>
      <c r="AG46" s="115"/>
      <c r="AH46" s="6"/>
      <c r="AI46" s="6"/>
    </row>
    <row r="47" spans="1:35" s="44" customFormat="1" ht="11.25" customHeight="1" x14ac:dyDescent="0.25">
      <c r="A47" s="6"/>
      <c r="B47" s="6"/>
      <c r="C47" s="110" t="s">
        <v>120</v>
      </c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1"/>
      <c r="P47" s="17"/>
      <c r="Q47" s="6"/>
      <c r="R47" s="6"/>
      <c r="S47" s="28"/>
      <c r="T47" s="28"/>
      <c r="U47" s="28"/>
      <c r="V47" s="28"/>
      <c r="W47" s="6"/>
      <c r="X47" s="6"/>
      <c r="Y47" s="107" t="s">
        <v>29</v>
      </c>
      <c r="Z47" s="107"/>
      <c r="AA47" s="265"/>
      <c r="AB47" s="265"/>
      <c r="AC47" s="6"/>
      <c r="AD47" s="107" t="s">
        <v>30</v>
      </c>
      <c r="AE47" s="107"/>
      <c r="AF47" s="265"/>
      <c r="AG47" s="265"/>
      <c r="AH47" s="6"/>
      <c r="AI47" s="6"/>
    </row>
    <row r="48" spans="1:35" s="44" customFormat="1" ht="3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29"/>
      <c r="AB48" s="29"/>
      <c r="AC48" s="6"/>
      <c r="AD48" s="6"/>
      <c r="AE48" s="6"/>
      <c r="AF48" s="29"/>
      <c r="AG48" s="29"/>
      <c r="AH48" s="6"/>
      <c r="AI48" s="6"/>
    </row>
    <row r="49" spans="1:35" s="44" customFormat="1" ht="12" customHeight="1" x14ac:dyDescent="0.25">
      <c r="A49" s="6"/>
      <c r="B49" s="6"/>
      <c r="C49" s="110" t="s">
        <v>35</v>
      </c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6"/>
      <c r="S49" s="6"/>
      <c r="T49" s="6"/>
      <c r="U49" s="6"/>
      <c r="V49" s="6"/>
      <c r="W49" s="6"/>
      <c r="X49" s="6"/>
      <c r="Y49" s="107" t="s">
        <v>29</v>
      </c>
      <c r="Z49" s="107"/>
      <c r="AA49" s="265"/>
      <c r="AB49" s="265"/>
      <c r="AC49" s="6"/>
      <c r="AD49" s="107" t="s">
        <v>30</v>
      </c>
      <c r="AE49" s="107"/>
      <c r="AF49" s="265"/>
      <c r="AG49" s="265"/>
      <c r="AH49" s="6"/>
      <c r="AI49" s="6"/>
    </row>
    <row r="50" spans="1:35" s="44" customFormat="1" ht="3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17"/>
      <c r="AB50" s="36"/>
      <c r="AC50" s="36"/>
      <c r="AD50" s="36"/>
      <c r="AE50" s="36"/>
      <c r="AF50" s="46"/>
      <c r="AG50" s="46"/>
      <c r="AH50" s="6"/>
      <c r="AI50" s="6"/>
    </row>
    <row r="51" spans="1:35" s="44" customFormat="1" ht="11.25" customHeight="1" x14ac:dyDescent="0.25">
      <c r="A51" s="6"/>
      <c r="B51" s="6"/>
      <c r="C51" s="14" t="s">
        <v>201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07" t="s">
        <v>29</v>
      </c>
      <c r="Z51" s="107"/>
      <c r="AA51" s="265"/>
      <c r="AB51" s="265"/>
      <c r="AC51" s="6"/>
      <c r="AD51" s="107" t="s">
        <v>30</v>
      </c>
      <c r="AE51" s="107"/>
      <c r="AF51" s="265"/>
      <c r="AG51" s="265"/>
      <c r="AH51" s="6"/>
      <c r="AI51" s="6"/>
    </row>
    <row r="52" spans="1:35" s="44" customFormat="1" ht="3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29"/>
      <c r="AG52" s="29"/>
      <c r="AH52" s="6"/>
      <c r="AI52" s="6"/>
    </row>
    <row r="53" spans="1:35" s="44" customFormat="1" ht="11.25" customHeight="1" x14ac:dyDescent="0.25">
      <c r="A53" s="6"/>
      <c r="B53" s="6"/>
      <c r="C53" s="110" t="s">
        <v>115</v>
      </c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1"/>
      <c r="AB53" s="114" t="s">
        <v>34</v>
      </c>
      <c r="AC53" s="114"/>
      <c r="AD53" s="114"/>
      <c r="AE53" s="149"/>
      <c r="AF53" s="266"/>
      <c r="AG53" s="273"/>
      <c r="AH53" s="6"/>
      <c r="AI53" s="16"/>
    </row>
    <row r="54" spans="1:35" s="44" customFormat="1" ht="3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29"/>
      <c r="AG54" s="29"/>
      <c r="AH54" s="6"/>
      <c r="AI54" s="16"/>
    </row>
    <row r="55" spans="1:35" s="44" customFormat="1" ht="11.25" customHeight="1" x14ac:dyDescent="0.25">
      <c r="A55" s="6"/>
      <c r="B55" s="6"/>
      <c r="C55" s="110" t="s">
        <v>32</v>
      </c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107" t="s">
        <v>34</v>
      </c>
      <c r="AC55" s="107"/>
      <c r="AD55" s="107"/>
      <c r="AE55" s="149"/>
      <c r="AF55" s="274"/>
      <c r="AG55" s="275"/>
      <c r="AH55" s="6"/>
      <c r="AI55" s="6"/>
    </row>
    <row r="56" spans="1:35" s="44" customFormat="1" ht="3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17"/>
      <c r="AB56" s="6"/>
      <c r="AC56" s="29"/>
      <c r="AD56" s="29"/>
      <c r="AE56" s="6"/>
      <c r="AF56" s="29"/>
      <c r="AG56" s="29"/>
      <c r="AH56" s="6"/>
      <c r="AI56" s="6"/>
    </row>
    <row r="57" spans="1:35" s="44" customFormat="1" ht="11.25" customHeight="1" x14ac:dyDescent="0.2">
      <c r="A57" s="6"/>
      <c r="B57" s="6"/>
      <c r="C57" s="110" t="s">
        <v>40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1"/>
      <c r="Z57" s="6"/>
      <c r="AA57" s="17"/>
      <c r="AB57" s="6"/>
      <c r="AC57" s="265"/>
      <c r="AD57" s="265"/>
      <c r="AE57" s="15" t="s">
        <v>36</v>
      </c>
      <c r="AF57" s="266"/>
      <c r="AG57" s="267"/>
      <c r="AH57" s="6"/>
      <c r="AI57" s="6"/>
    </row>
    <row r="58" spans="1:35" s="44" customFormat="1" ht="3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17"/>
      <c r="AB58" s="6"/>
      <c r="AC58" s="29"/>
      <c r="AD58" s="29"/>
      <c r="AE58" s="6"/>
      <c r="AF58" s="29"/>
      <c r="AG58" s="29"/>
      <c r="AH58" s="6"/>
      <c r="AI58" s="6"/>
    </row>
    <row r="59" spans="1:35" s="44" customFormat="1" ht="11.25" customHeight="1" x14ac:dyDescent="0.2">
      <c r="A59" s="6"/>
      <c r="B59" s="6"/>
      <c r="C59" s="110" t="s">
        <v>41</v>
      </c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1"/>
      <c r="Z59" s="17"/>
      <c r="AA59" s="6"/>
      <c r="AB59" s="6"/>
      <c r="AC59" s="265"/>
      <c r="AD59" s="265"/>
      <c r="AE59" s="15" t="s">
        <v>36</v>
      </c>
      <c r="AF59" s="266"/>
      <c r="AG59" s="267"/>
      <c r="AH59" s="6"/>
      <c r="AI59" s="6"/>
    </row>
    <row r="60" spans="1:35" s="44" customFormat="1" ht="3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17"/>
      <c r="AB60" s="6"/>
      <c r="AC60" s="6"/>
      <c r="AD60" s="6"/>
      <c r="AE60" s="6"/>
      <c r="AF60" s="6"/>
      <c r="AG60" s="6"/>
      <c r="AH60" s="6"/>
      <c r="AI60" s="6"/>
    </row>
    <row r="61" spans="1:35" s="44" customFormat="1" ht="13.5" customHeight="1" x14ac:dyDescent="0.25">
      <c r="A61" s="6"/>
      <c r="B61" s="6"/>
      <c r="C61" s="110" t="s">
        <v>39</v>
      </c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268"/>
      <c r="AG61" s="269"/>
      <c r="AH61" s="6"/>
      <c r="AI61" s="6"/>
    </row>
    <row r="62" spans="1:35" s="44" customFormat="1" ht="3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36"/>
      <c r="AG62" s="36"/>
      <c r="AH62" s="6"/>
      <c r="AI62" s="6"/>
    </row>
    <row r="63" spans="1:35" x14ac:dyDescent="0.25">
      <c r="A63" s="13" t="s">
        <v>26</v>
      </c>
      <c r="B63" s="13"/>
      <c r="C63" s="201" t="s">
        <v>109</v>
      </c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3"/>
      <c r="AA63" s="23"/>
      <c r="AB63" s="23"/>
      <c r="AC63" s="13"/>
      <c r="AD63" s="13"/>
      <c r="AE63" s="13"/>
      <c r="AF63" s="13"/>
      <c r="AG63" s="13"/>
      <c r="AH63" s="13"/>
      <c r="AI63" s="13"/>
    </row>
    <row r="64" spans="1:35" ht="12" customHeight="1" x14ac:dyDescent="0.25">
      <c r="A64" s="13"/>
      <c r="B64" s="13"/>
      <c r="C64" s="264" t="s">
        <v>105</v>
      </c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4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1:35" ht="11.25" customHeight="1" x14ac:dyDescent="0.25">
      <c r="A65" s="13"/>
      <c r="B65" s="13"/>
      <c r="C65" s="316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7"/>
      <c r="X65" s="317"/>
      <c r="Y65" s="317"/>
      <c r="Z65" s="317"/>
      <c r="AA65" s="317"/>
      <c r="AB65" s="317"/>
      <c r="AC65" s="317"/>
      <c r="AD65" s="317"/>
      <c r="AE65" s="317"/>
      <c r="AF65" s="317"/>
      <c r="AG65" s="318"/>
      <c r="AH65" s="13"/>
      <c r="AI65" s="13"/>
    </row>
    <row r="66" spans="1:35" ht="11.25" customHeight="1" x14ac:dyDescent="0.25">
      <c r="A66" s="13"/>
      <c r="B66" s="13"/>
      <c r="C66" s="195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92"/>
      <c r="AH66" s="13"/>
      <c r="AI66" s="13"/>
    </row>
    <row r="67" spans="1:35" ht="11.25" customHeight="1" x14ac:dyDescent="0.25">
      <c r="A67" s="13"/>
      <c r="B67" s="13"/>
      <c r="C67" s="247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8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48"/>
      <c r="AA67" s="248"/>
      <c r="AB67" s="248"/>
      <c r="AC67" s="248"/>
      <c r="AD67" s="248"/>
      <c r="AE67" s="248"/>
      <c r="AF67" s="248"/>
      <c r="AG67" s="249"/>
      <c r="AH67" s="13"/>
      <c r="AI67" s="13"/>
    </row>
    <row r="68" spans="1:35" ht="11.25" customHeight="1" x14ac:dyDescent="0.25">
      <c r="A68" s="13"/>
      <c r="B68" s="13"/>
      <c r="C68" s="247"/>
      <c r="D68" s="248"/>
      <c r="E68" s="248"/>
      <c r="F68" s="248"/>
      <c r="G68" s="248"/>
      <c r="H68" s="248"/>
      <c r="I68" s="248"/>
      <c r="J68" s="248"/>
      <c r="K68" s="248"/>
      <c r="L68" s="248"/>
      <c r="M68" s="248"/>
      <c r="N68" s="248"/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48"/>
      <c r="AA68" s="248"/>
      <c r="AB68" s="248"/>
      <c r="AC68" s="248"/>
      <c r="AD68" s="248"/>
      <c r="AE68" s="248"/>
      <c r="AF68" s="248"/>
      <c r="AG68" s="249"/>
      <c r="AH68" s="13"/>
      <c r="AI68" s="13"/>
    </row>
    <row r="69" spans="1:35" ht="11.25" customHeight="1" x14ac:dyDescent="0.25">
      <c r="A69" s="13"/>
      <c r="B69" s="13"/>
      <c r="C69" s="247"/>
      <c r="D69" s="248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9"/>
      <c r="AH69" s="13"/>
      <c r="AI69" s="13"/>
    </row>
    <row r="70" spans="1:35" ht="11.25" customHeight="1" x14ac:dyDescent="0.25">
      <c r="A70" s="13"/>
      <c r="B70" s="13"/>
      <c r="C70" s="247"/>
      <c r="D70" s="248"/>
      <c r="E70" s="248"/>
      <c r="F70" s="248"/>
      <c r="G70" s="248"/>
      <c r="H70" s="248"/>
      <c r="I70" s="248"/>
      <c r="J70" s="248"/>
      <c r="K70" s="248"/>
      <c r="L70" s="248"/>
      <c r="M70" s="248"/>
      <c r="N70" s="248"/>
      <c r="O70" s="248"/>
      <c r="P70" s="248"/>
      <c r="Q70" s="248"/>
      <c r="R70" s="248"/>
      <c r="S70" s="248"/>
      <c r="T70" s="248"/>
      <c r="U70" s="248"/>
      <c r="V70" s="248"/>
      <c r="W70" s="248"/>
      <c r="X70" s="248"/>
      <c r="Y70" s="248"/>
      <c r="Z70" s="248"/>
      <c r="AA70" s="248"/>
      <c r="AB70" s="248"/>
      <c r="AC70" s="248"/>
      <c r="AD70" s="248"/>
      <c r="AE70" s="248"/>
      <c r="AF70" s="248"/>
      <c r="AG70" s="249"/>
      <c r="AH70" s="13"/>
      <c r="AI70" s="13"/>
    </row>
    <row r="71" spans="1:35" ht="11.25" customHeight="1" x14ac:dyDescent="0.25">
      <c r="A71" s="13"/>
      <c r="B71" s="13"/>
      <c r="C71" s="325"/>
      <c r="D71" s="326"/>
      <c r="E71" s="326"/>
      <c r="F71" s="326"/>
      <c r="G71" s="326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  <c r="T71" s="326"/>
      <c r="U71" s="326"/>
      <c r="V71" s="326"/>
      <c r="W71" s="326"/>
      <c r="X71" s="326"/>
      <c r="Y71" s="326"/>
      <c r="Z71" s="326"/>
      <c r="AA71" s="326"/>
      <c r="AB71" s="326"/>
      <c r="AC71" s="326"/>
      <c r="AD71" s="326"/>
      <c r="AE71" s="326"/>
      <c r="AF71" s="326"/>
      <c r="AG71" s="327"/>
      <c r="AH71" s="13"/>
      <c r="AI71" s="13"/>
    </row>
    <row r="72" spans="1:35" ht="6" customHeight="1" x14ac:dyDescent="0.25">
      <c r="A72" s="13"/>
      <c r="B72" s="13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13"/>
      <c r="AI72" s="13"/>
    </row>
    <row r="73" spans="1:35" ht="10.5" customHeight="1" x14ac:dyDescent="0.25">
      <c r="A73" s="13"/>
      <c r="B73" s="13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13"/>
      <c r="AI73" s="13"/>
    </row>
    <row r="74" spans="1:35" ht="12" customHeight="1" x14ac:dyDescent="0.25">
      <c r="A74" s="42" t="s">
        <v>42</v>
      </c>
      <c r="B74" s="41"/>
      <c r="C74" s="201" t="s">
        <v>125</v>
      </c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41"/>
    </row>
    <row r="75" spans="1:35" ht="5.25" customHeight="1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</row>
    <row r="76" spans="1:35" s="47" customFormat="1" ht="18.75" customHeight="1" x14ac:dyDescent="0.25">
      <c r="A76" s="253" t="s">
        <v>12</v>
      </c>
      <c r="B76" s="254"/>
      <c r="C76" s="4"/>
      <c r="D76" s="4"/>
      <c r="E76" s="5" t="s">
        <v>11</v>
      </c>
      <c r="F76" s="4"/>
      <c r="G76" s="5" t="s">
        <v>11</v>
      </c>
      <c r="H76" s="255"/>
      <c r="I76" s="255"/>
      <c r="J76" s="255"/>
      <c r="K76" s="255"/>
      <c r="L76" s="255"/>
      <c r="M76" s="255"/>
      <c r="N76" s="255"/>
      <c r="O76" s="253"/>
      <c r="P76" s="254"/>
      <c r="Q76" s="5" t="s">
        <v>11</v>
      </c>
      <c r="R76" s="4"/>
      <c r="S76" s="4"/>
      <c r="T76" s="4"/>
      <c r="U76" s="5" t="s">
        <v>11</v>
      </c>
      <c r="V76" s="4"/>
      <c r="W76" s="4"/>
      <c r="X76" s="4"/>
      <c r="Y76" s="5" t="s">
        <v>11</v>
      </c>
      <c r="Z76" s="4"/>
      <c r="AA76" s="4"/>
      <c r="AB76" s="4"/>
      <c r="AC76" s="4"/>
      <c r="AD76" s="4"/>
      <c r="AE76" s="4"/>
      <c r="AF76" s="4"/>
      <c r="AG76" s="255"/>
      <c r="AH76" s="255"/>
      <c r="AI76" s="4"/>
    </row>
    <row r="77" spans="1:35" s="47" customFormat="1" ht="3" customHeigh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1:35" s="48" customFormat="1" ht="8.25" customHeight="1" x14ac:dyDescent="0.25">
      <c r="A78" s="37"/>
      <c r="B78" s="37"/>
      <c r="C78" s="38">
        <v>1</v>
      </c>
      <c r="D78" s="39">
        <v>2</v>
      </c>
      <c r="E78" s="39"/>
      <c r="F78" s="39">
        <v>3</v>
      </c>
      <c r="G78" s="39"/>
      <c r="H78" s="258">
        <v>4</v>
      </c>
      <c r="I78" s="258"/>
      <c r="J78" s="258">
        <v>5</v>
      </c>
      <c r="K78" s="258"/>
      <c r="L78" s="258">
        <v>6</v>
      </c>
      <c r="M78" s="258"/>
      <c r="N78" s="258"/>
      <c r="O78" s="258">
        <v>7</v>
      </c>
      <c r="P78" s="258"/>
      <c r="Q78" s="39"/>
      <c r="R78" s="39">
        <v>8</v>
      </c>
      <c r="S78" s="39">
        <v>9</v>
      </c>
      <c r="T78" s="39">
        <v>10</v>
      </c>
      <c r="U78" s="39"/>
      <c r="V78" s="39">
        <v>11</v>
      </c>
      <c r="W78" s="39">
        <v>12</v>
      </c>
      <c r="X78" s="39">
        <v>13</v>
      </c>
      <c r="Y78" s="39"/>
      <c r="Z78" s="39">
        <v>14</v>
      </c>
      <c r="AA78" s="39">
        <v>15</v>
      </c>
      <c r="AB78" s="39">
        <v>16</v>
      </c>
      <c r="AC78" s="39">
        <v>17</v>
      </c>
      <c r="AD78" s="39">
        <v>18</v>
      </c>
      <c r="AE78" s="39">
        <v>19</v>
      </c>
      <c r="AF78" s="39">
        <v>20</v>
      </c>
      <c r="AG78" s="258">
        <v>21</v>
      </c>
      <c r="AH78" s="258"/>
      <c r="AI78" s="40">
        <v>22</v>
      </c>
    </row>
    <row r="79" spans="1:35" s="47" customFormat="1" ht="11.25" customHeight="1" x14ac:dyDescent="0.25">
      <c r="A79" s="11"/>
      <c r="B79" s="11"/>
      <c r="C79" s="295" t="s">
        <v>124</v>
      </c>
      <c r="D79" s="295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295"/>
      <c r="Q79" s="295"/>
      <c r="R79" s="295"/>
      <c r="S79" s="295"/>
      <c r="T79" s="295"/>
      <c r="U79" s="295"/>
      <c r="V79" s="295"/>
      <c r="W79" s="295"/>
      <c r="X79" s="295"/>
      <c r="Y79" s="295"/>
      <c r="Z79" s="295"/>
      <c r="AA79" s="295"/>
      <c r="AB79" s="295"/>
      <c r="AC79" s="295"/>
      <c r="AD79" s="295"/>
      <c r="AE79" s="295"/>
      <c r="AF79" s="295"/>
      <c r="AG79" s="295"/>
      <c r="AH79" s="295"/>
      <c r="AI79" s="295"/>
    </row>
    <row r="80" spans="1:35" s="47" customFormat="1" ht="3" customHeigh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1:35" s="48" customFormat="1" ht="10.5" customHeight="1" x14ac:dyDescent="0.25">
      <c r="A81" s="296" t="s">
        <v>126</v>
      </c>
      <c r="B81" s="297"/>
      <c r="C81" s="297"/>
      <c r="D81" s="298"/>
      <c r="E81" s="262" t="s">
        <v>127</v>
      </c>
      <c r="F81" s="262"/>
      <c r="G81" s="262"/>
      <c r="H81" s="262"/>
      <c r="I81" s="262" t="s">
        <v>128</v>
      </c>
      <c r="J81" s="262"/>
      <c r="K81" s="262"/>
      <c r="L81" s="262"/>
      <c r="M81" s="262"/>
      <c r="N81" s="262"/>
      <c r="O81" s="262"/>
      <c r="P81" s="262"/>
      <c r="Q81" s="262"/>
      <c r="R81" s="262"/>
      <c r="S81" s="262"/>
      <c r="T81" s="262"/>
      <c r="U81" s="262"/>
      <c r="V81" s="262"/>
      <c r="W81" s="262"/>
      <c r="X81" s="262"/>
      <c r="Y81" s="262"/>
      <c r="Z81" s="262"/>
      <c r="AA81" s="262"/>
      <c r="AB81" s="262"/>
      <c r="AC81" s="262"/>
      <c r="AD81" s="262"/>
      <c r="AE81" s="262"/>
      <c r="AF81" s="262"/>
      <c r="AG81" s="262"/>
      <c r="AH81" s="262"/>
      <c r="AI81" s="262"/>
    </row>
    <row r="82" spans="1:35" s="48" customFormat="1" ht="10.5" customHeight="1" x14ac:dyDescent="0.25">
      <c r="A82" s="305">
        <v>1</v>
      </c>
      <c r="B82" s="306"/>
      <c r="C82" s="306"/>
      <c r="D82" s="307"/>
      <c r="E82" s="257" t="s">
        <v>129</v>
      </c>
      <c r="F82" s="257"/>
      <c r="G82" s="257"/>
      <c r="H82" s="257"/>
      <c r="I82" s="257"/>
      <c r="J82" s="257"/>
      <c r="K82" s="257"/>
      <c r="L82" s="257"/>
      <c r="M82" s="257"/>
      <c r="N82" s="257"/>
      <c r="O82" s="257"/>
      <c r="P82" s="257"/>
      <c r="Q82" s="257"/>
      <c r="R82" s="257"/>
      <c r="S82" s="257"/>
      <c r="T82" s="257"/>
      <c r="U82" s="257"/>
      <c r="V82" s="257"/>
      <c r="W82" s="257"/>
      <c r="X82" s="257"/>
      <c r="Y82" s="257"/>
      <c r="Z82" s="257"/>
      <c r="AA82" s="257"/>
      <c r="AB82" s="257"/>
      <c r="AC82" s="257"/>
      <c r="AD82" s="257"/>
      <c r="AE82" s="257"/>
      <c r="AF82" s="257"/>
      <c r="AG82" s="257"/>
      <c r="AH82" s="257"/>
      <c r="AI82" s="257"/>
    </row>
    <row r="83" spans="1:35" s="48" customFormat="1" ht="21" customHeight="1" x14ac:dyDescent="0.25">
      <c r="A83" s="308"/>
      <c r="B83" s="185"/>
      <c r="C83" s="185"/>
      <c r="D83" s="309"/>
      <c r="E83" s="262" t="s">
        <v>130</v>
      </c>
      <c r="F83" s="262"/>
      <c r="G83" s="262"/>
      <c r="H83" s="262"/>
      <c r="I83" s="302" t="s">
        <v>187</v>
      </c>
      <c r="J83" s="303"/>
      <c r="K83" s="303"/>
      <c r="L83" s="303"/>
      <c r="M83" s="303"/>
      <c r="N83" s="303"/>
      <c r="O83" s="303"/>
      <c r="P83" s="303"/>
      <c r="Q83" s="303"/>
      <c r="R83" s="303"/>
      <c r="S83" s="303"/>
      <c r="T83" s="303"/>
      <c r="U83" s="303"/>
      <c r="V83" s="303"/>
      <c r="W83" s="303"/>
      <c r="X83" s="303"/>
      <c r="Y83" s="303"/>
      <c r="Z83" s="303"/>
      <c r="AA83" s="303"/>
      <c r="AB83" s="303"/>
      <c r="AC83" s="303"/>
      <c r="AD83" s="303"/>
      <c r="AE83" s="303"/>
      <c r="AF83" s="303"/>
      <c r="AG83" s="303"/>
      <c r="AH83" s="303"/>
      <c r="AI83" s="304"/>
    </row>
    <row r="84" spans="1:35" s="48" customFormat="1" ht="10.5" customHeight="1" x14ac:dyDescent="0.25">
      <c r="A84" s="308"/>
      <c r="B84" s="185"/>
      <c r="C84" s="185"/>
      <c r="D84" s="309"/>
      <c r="E84" s="262" t="s">
        <v>131</v>
      </c>
      <c r="F84" s="262"/>
      <c r="G84" s="262"/>
      <c r="H84" s="262"/>
      <c r="I84" s="256" t="s">
        <v>50</v>
      </c>
      <c r="J84" s="256"/>
      <c r="K84" s="256"/>
      <c r="L84" s="256"/>
      <c r="M84" s="256"/>
      <c r="N84" s="256"/>
      <c r="O84" s="256"/>
      <c r="P84" s="256"/>
      <c r="Q84" s="256"/>
      <c r="R84" s="256"/>
      <c r="S84" s="256"/>
      <c r="T84" s="256"/>
      <c r="U84" s="256"/>
      <c r="V84" s="256"/>
      <c r="W84" s="256"/>
      <c r="X84" s="256"/>
      <c r="Y84" s="256"/>
      <c r="Z84" s="256"/>
      <c r="AA84" s="256"/>
      <c r="AB84" s="256"/>
      <c r="AC84" s="256"/>
      <c r="AD84" s="256"/>
      <c r="AE84" s="256"/>
      <c r="AF84" s="256"/>
      <c r="AG84" s="256"/>
      <c r="AH84" s="256"/>
      <c r="AI84" s="256"/>
    </row>
    <row r="85" spans="1:35" s="48" customFormat="1" ht="10.5" customHeight="1" x14ac:dyDescent="0.25">
      <c r="A85" s="308"/>
      <c r="B85" s="185"/>
      <c r="C85" s="185"/>
      <c r="D85" s="309"/>
      <c r="E85" s="262" t="s">
        <v>132</v>
      </c>
      <c r="F85" s="262"/>
      <c r="G85" s="262"/>
      <c r="H85" s="262"/>
      <c r="I85" s="256" t="s">
        <v>49</v>
      </c>
      <c r="J85" s="256"/>
      <c r="K85" s="256"/>
      <c r="L85" s="256"/>
      <c r="M85" s="256"/>
      <c r="N85" s="256"/>
      <c r="O85" s="256"/>
      <c r="P85" s="256"/>
      <c r="Q85" s="256"/>
      <c r="R85" s="256"/>
      <c r="S85" s="256"/>
      <c r="T85" s="256"/>
      <c r="U85" s="256"/>
      <c r="V85" s="256"/>
      <c r="W85" s="256"/>
      <c r="X85" s="256"/>
      <c r="Y85" s="256"/>
      <c r="Z85" s="256"/>
      <c r="AA85" s="256"/>
      <c r="AB85" s="256"/>
      <c r="AC85" s="256"/>
      <c r="AD85" s="256"/>
      <c r="AE85" s="256"/>
      <c r="AF85" s="256"/>
      <c r="AG85" s="256"/>
      <c r="AH85" s="256"/>
      <c r="AI85" s="256"/>
    </row>
    <row r="86" spans="1:35" s="48" customFormat="1" ht="10.5" customHeight="1" x14ac:dyDescent="0.25">
      <c r="A86" s="308"/>
      <c r="B86" s="185"/>
      <c r="C86" s="185"/>
      <c r="D86" s="309"/>
      <c r="E86" s="262" t="s">
        <v>133</v>
      </c>
      <c r="F86" s="262"/>
      <c r="G86" s="262"/>
      <c r="H86" s="262"/>
      <c r="I86" s="256" t="s">
        <v>48</v>
      </c>
      <c r="J86" s="256"/>
      <c r="K86" s="256"/>
      <c r="L86" s="256"/>
      <c r="M86" s="256"/>
      <c r="N86" s="256"/>
      <c r="O86" s="256"/>
      <c r="P86" s="256"/>
      <c r="Q86" s="256"/>
      <c r="R86" s="256"/>
      <c r="S86" s="256"/>
      <c r="T86" s="256"/>
      <c r="U86" s="256"/>
      <c r="V86" s="256"/>
      <c r="W86" s="256"/>
      <c r="X86" s="256"/>
      <c r="Y86" s="256"/>
      <c r="Z86" s="256"/>
      <c r="AA86" s="256"/>
      <c r="AB86" s="256"/>
      <c r="AC86" s="256"/>
      <c r="AD86" s="256"/>
      <c r="AE86" s="256"/>
      <c r="AF86" s="256"/>
      <c r="AG86" s="256"/>
      <c r="AH86" s="256"/>
      <c r="AI86" s="256"/>
    </row>
    <row r="87" spans="1:35" s="48" customFormat="1" ht="18" customHeight="1" x14ac:dyDescent="0.25">
      <c r="A87" s="310"/>
      <c r="B87" s="311"/>
      <c r="C87" s="311"/>
      <c r="D87" s="312"/>
      <c r="E87" s="262" t="s">
        <v>134</v>
      </c>
      <c r="F87" s="262"/>
      <c r="G87" s="262"/>
      <c r="H87" s="262"/>
      <c r="I87" s="259" t="s">
        <v>186</v>
      </c>
      <c r="J87" s="260"/>
      <c r="K87" s="260"/>
      <c r="L87" s="260"/>
      <c r="M87" s="260"/>
      <c r="N87" s="260"/>
      <c r="O87" s="260"/>
      <c r="P87" s="260"/>
      <c r="Q87" s="260"/>
      <c r="R87" s="260"/>
      <c r="S87" s="260"/>
      <c r="T87" s="260"/>
      <c r="U87" s="260"/>
      <c r="V87" s="260"/>
      <c r="W87" s="260"/>
      <c r="X87" s="260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1"/>
    </row>
    <row r="88" spans="1:35" s="48" customFormat="1" ht="10.5" customHeight="1" x14ac:dyDescent="0.25">
      <c r="A88" s="305">
        <v>2</v>
      </c>
      <c r="B88" s="306"/>
      <c r="C88" s="306"/>
      <c r="D88" s="307"/>
      <c r="E88" s="257" t="s">
        <v>135</v>
      </c>
      <c r="F88" s="257"/>
      <c r="G88" s="257"/>
      <c r="H88" s="257"/>
      <c r="I88" s="257"/>
      <c r="J88" s="257"/>
      <c r="K88" s="257"/>
      <c r="L88" s="257"/>
      <c r="M88" s="257"/>
      <c r="N88" s="257"/>
      <c r="O88" s="257"/>
      <c r="P88" s="257"/>
      <c r="Q88" s="257"/>
      <c r="R88" s="257"/>
      <c r="S88" s="257"/>
      <c r="T88" s="257"/>
      <c r="U88" s="257"/>
      <c r="V88" s="257"/>
      <c r="W88" s="257"/>
      <c r="X88" s="257"/>
      <c r="Y88" s="257"/>
      <c r="Z88" s="257"/>
      <c r="AA88" s="257"/>
      <c r="AB88" s="257"/>
      <c r="AC88" s="257"/>
      <c r="AD88" s="257"/>
      <c r="AE88" s="257"/>
      <c r="AF88" s="257"/>
      <c r="AG88" s="257"/>
      <c r="AH88" s="257"/>
      <c r="AI88" s="257"/>
    </row>
    <row r="89" spans="1:35" s="48" customFormat="1" ht="20.25" customHeight="1" x14ac:dyDescent="0.25">
      <c r="A89" s="308"/>
      <c r="B89" s="185"/>
      <c r="C89" s="185"/>
      <c r="D89" s="309"/>
      <c r="E89" s="262" t="s">
        <v>130</v>
      </c>
      <c r="F89" s="262"/>
      <c r="G89" s="262"/>
      <c r="H89" s="262"/>
      <c r="I89" s="302" t="s">
        <v>187</v>
      </c>
      <c r="J89" s="303"/>
      <c r="K89" s="303"/>
      <c r="L89" s="303"/>
      <c r="M89" s="303"/>
      <c r="N89" s="303"/>
      <c r="O89" s="303"/>
      <c r="P89" s="303"/>
      <c r="Q89" s="303"/>
      <c r="R89" s="303"/>
      <c r="S89" s="303"/>
      <c r="T89" s="303"/>
      <c r="U89" s="303"/>
      <c r="V89" s="303"/>
      <c r="W89" s="303"/>
      <c r="X89" s="303"/>
      <c r="Y89" s="303"/>
      <c r="Z89" s="303"/>
      <c r="AA89" s="303"/>
      <c r="AB89" s="303"/>
      <c r="AC89" s="303"/>
      <c r="AD89" s="303"/>
      <c r="AE89" s="303"/>
      <c r="AF89" s="303"/>
      <c r="AG89" s="303"/>
      <c r="AH89" s="303"/>
      <c r="AI89" s="304"/>
    </row>
    <row r="90" spans="1:35" s="48" customFormat="1" ht="10.5" customHeight="1" x14ac:dyDescent="0.25">
      <c r="A90" s="308"/>
      <c r="B90" s="185"/>
      <c r="C90" s="185"/>
      <c r="D90" s="309"/>
      <c r="E90" s="262" t="s">
        <v>131</v>
      </c>
      <c r="F90" s="262"/>
      <c r="G90" s="262"/>
      <c r="H90" s="262"/>
      <c r="I90" s="256" t="s">
        <v>50</v>
      </c>
      <c r="J90" s="256"/>
      <c r="K90" s="256"/>
      <c r="L90" s="256"/>
      <c r="M90" s="256"/>
      <c r="N90" s="256"/>
      <c r="O90" s="256"/>
      <c r="P90" s="256"/>
      <c r="Q90" s="256"/>
      <c r="R90" s="256"/>
      <c r="S90" s="256"/>
      <c r="T90" s="256"/>
      <c r="U90" s="256"/>
      <c r="V90" s="256"/>
      <c r="W90" s="256"/>
      <c r="X90" s="256"/>
      <c r="Y90" s="256"/>
      <c r="Z90" s="256"/>
      <c r="AA90" s="256"/>
      <c r="AB90" s="256"/>
      <c r="AC90" s="256"/>
      <c r="AD90" s="256"/>
      <c r="AE90" s="256"/>
      <c r="AF90" s="256"/>
      <c r="AG90" s="256"/>
      <c r="AH90" s="256"/>
      <c r="AI90" s="256"/>
    </row>
    <row r="91" spans="1:35" s="48" customFormat="1" ht="10.5" customHeight="1" x14ac:dyDescent="0.25">
      <c r="A91" s="308"/>
      <c r="B91" s="185"/>
      <c r="C91" s="185"/>
      <c r="D91" s="309"/>
      <c r="E91" s="262" t="s">
        <v>132</v>
      </c>
      <c r="F91" s="262"/>
      <c r="G91" s="262"/>
      <c r="H91" s="262"/>
      <c r="I91" s="256" t="s">
        <v>49</v>
      </c>
      <c r="J91" s="256"/>
      <c r="K91" s="256"/>
      <c r="L91" s="256"/>
      <c r="M91" s="256"/>
      <c r="N91" s="256"/>
      <c r="O91" s="256"/>
      <c r="P91" s="256"/>
      <c r="Q91" s="256"/>
      <c r="R91" s="256"/>
      <c r="S91" s="256"/>
      <c r="T91" s="256"/>
      <c r="U91" s="256"/>
      <c r="V91" s="256"/>
      <c r="W91" s="256"/>
      <c r="X91" s="256"/>
      <c r="Y91" s="256"/>
      <c r="Z91" s="256"/>
      <c r="AA91" s="256"/>
      <c r="AB91" s="256"/>
      <c r="AC91" s="256"/>
      <c r="AD91" s="256"/>
      <c r="AE91" s="256"/>
      <c r="AF91" s="256"/>
      <c r="AG91" s="256"/>
      <c r="AH91" s="256"/>
      <c r="AI91" s="256"/>
    </row>
    <row r="92" spans="1:35" s="48" customFormat="1" ht="10.5" customHeight="1" x14ac:dyDescent="0.25">
      <c r="A92" s="308"/>
      <c r="B92" s="185"/>
      <c r="C92" s="185"/>
      <c r="D92" s="309"/>
      <c r="E92" s="262" t="s">
        <v>133</v>
      </c>
      <c r="F92" s="262"/>
      <c r="G92" s="262"/>
      <c r="H92" s="262"/>
      <c r="I92" s="256" t="s">
        <v>51</v>
      </c>
      <c r="J92" s="256"/>
      <c r="K92" s="256"/>
      <c r="L92" s="256"/>
      <c r="M92" s="256"/>
      <c r="N92" s="256"/>
      <c r="O92" s="256"/>
      <c r="P92" s="256"/>
      <c r="Q92" s="256"/>
      <c r="R92" s="256"/>
      <c r="S92" s="256"/>
      <c r="T92" s="256"/>
      <c r="U92" s="256"/>
      <c r="V92" s="256"/>
      <c r="W92" s="256"/>
      <c r="X92" s="256"/>
      <c r="Y92" s="256"/>
      <c r="Z92" s="256"/>
      <c r="AA92" s="256"/>
      <c r="AB92" s="256"/>
      <c r="AC92" s="256"/>
      <c r="AD92" s="256"/>
      <c r="AE92" s="256"/>
      <c r="AF92" s="256"/>
      <c r="AG92" s="256"/>
      <c r="AH92" s="256"/>
      <c r="AI92" s="256"/>
    </row>
    <row r="93" spans="1:35" s="48" customFormat="1" ht="18" customHeight="1" x14ac:dyDescent="0.25">
      <c r="A93" s="310"/>
      <c r="B93" s="311"/>
      <c r="C93" s="311"/>
      <c r="D93" s="312"/>
      <c r="E93" s="262" t="s">
        <v>134</v>
      </c>
      <c r="F93" s="262"/>
      <c r="G93" s="262"/>
      <c r="H93" s="262"/>
      <c r="I93" s="259" t="s">
        <v>186</v>
      </c>
      <c r="J93" s="260"/>
      <c r="K93" s="260"/>
      <c r="L93" s="260"/>
      <c r="M93" s="260"/>
      <c r="N93" s="260"/>
      <c r="O93" s="260"/>
      <c r="P93" s="260"/>
      <c r="Q93" s="260"/>
      <c r="R93" s="260"/>
      <c r="S93" s="260"/>
      <c r="T93" s="260"/>
      <c r="U93" s="260"/>
      <c r="V93" s="260"/>
      <c r="W93" s="260"/>
      <c r="X93" s="260"/>
      <c r="Y93" s="260"/>
      <c r="Z93" s="260"/>
      <c r="AA93" s="260"/>
      <c r="AB93" s="260"/>
      <c r="AC93" s="260"/>
      <c r="AD93" s="260"/>
      <c r="AE93" s="260"/>
      <c r="AF93" s="260"/>
      <c r="AG93" s="260"/>
      <c r="AH93" s="260"/>
      <c r="AI93" s="261"/>
    </row>
    <row r="94" spans="1:35" s="48" customFormat="1" ht="10.5" customHeight="1" x14ac:dyDescent="0.25">
      <c r="A94" s="305">
        <v>3</v>
      </c>
      <c r="B94" s="306"/>
      <c r="C94" s="306"/>
      <c r="D94" s="307"/>
      <c r="E94" s="257" t="s">
        <v>136</v>
      </c>
      <c r="F94" s="257"/>
      <c r="G94" s="257"/>
      <c r="H94" s="257"/>
      <c r="I94" s="257"/>
      <c r="J94" s="257"/>
      <c r="K94" s="257"/>
      <c r="L94" s="257"/>
      <c r="M94" s="257"/>
      <c r="N94" s="257"/>
      <c r="O94" s="257"/>
      <c r="P94" s="257"/>
      <c r="Q94" s="257"/>
      <c r="R94" s="257"/>
      <c r="S94" s="257"/>
      <c r="T94" s="257"/>
      <c r="U94" s="257"/>
      <c r="V94" s="257"/>
      <c r="W94" s="257"/>
      <c r="X94" s="257"/>
      <c r="Y94" s="257"/>
      <c r="Z94" s="257"/>
      <c r="AA94" s="257"/>
      <c r="AB94" s="257"/>
      <c r="AC94" s="257"/>
      <c r="AD94" s="257"/>
      <c r="AE94" s="257"/>
      <c r="AF94" s="257"/>
      <c r="AG94" s="257"/>
      <c r="AH94" s="257"/>
      <c r="AI94" s="257"/>
    </row>
    <row r="95" spans="1:35" s="48" customFormat="1" ht="10.5" customHeight="1" x14ac:dyDescent="0.25">
      <c r="A95" s="308"/>
      <c r="B95" s="185"/>
      <c r="C95" s="185"/>
      <c r="D95" s="309"/>
      <c r="E95" s="262" t="s">
        <v>137</v>
      </c>
      <c r="F95" s="262"/>
      <c r="G95" s="262"/>
      <c r="H95" s="262"/>
      <c r="I95" s="256" t="s">
        <v>188</v>
      </c>
      <c r="J95" s="256"/>
      <c r="K95" s="256"/>
      <c r="L95" s="256"/>
      <c r="M95" s="256"/>
      <c r="N95" s="256"/>
      <c r="O95" s="256"/>
      <c r="P95" s="256"/>
      <c r="Q95" s="256"/>
      <c r="R95" s="256"/>
      <c r="S95" s="256"/>
      <c r="T95" s="256"/>
      <c r="U95" s="256"/>
      <c r="V95" s="256"/>
      <c r="W95" s="256"/>
      <c r="X95" s="256"/>
      <c r="Y95" s="256"/>
      <c r="Z95" s="256"/>
      <c r="AA95" s="256"/>
      <c r="AB95" s="256"/>
      <c r="AC95" s="256"/>
      <c r="AD95" s="256"/>
      <c r="AE95" s="256"/>
      <c r="AF95" s="256"/>
      <c r="AG95" s="256"/>
      <c r="AH95" s="256"/>
      <c r="AI95" s="256"/>
    </row>
    <row r="96" spans="1:35" s="48" customFormat="1" ht="10.5" customHeight="1" x14ac:dyDescent="0.25">
      <c r="A96" s="308"/>
      <c r="B96" s="185"/>
      <c r="C96" s="185"/>
      <c r="D96" s="309"/>
      <c r="E96" s="262" t="s">
        <v>138</v>
      </c>
      <c r="F96" s="262"/>
      <c r="G96" s="262"/>
      <c r="H96" s="262"/>
      <c r="I96" s="256" t="s">
        <v>55</v>
      </c>
      <c r="J96" s="256"/>
      <c r="K96" s="256"/>
      <c r="L96" s="256"/>
      <c r="M96" s="256"/>
      <c r="N96" s="256"/>
      <c r="O96" s="256"/>
      <c r="P96" s="256"/>
      <c r="Q96" s="256"/>
      <c r="R96" s="256"/>
      <c r="S96" s="256"/>
      <c r="T96" s="256"/>
      <c r="U96" s="256"/>
      <c r="V96" s="256"/>
      <c r="W96" s="256"/>
      <c r="X96" s="256"/>
      <c r="Y96" s="256"/>
      <c r="Z96" s="256"/>
      <c r="AA96" s="256"/>
      <c r="AB96" s="256"/>
      <c r="AC96" s="256"/>
      <c r="AD96" s="256"/>
      <c r="AE96" s="256"/>
      <c r="AF96" s="256"/>
      <c r="AG96" s="256"/>
      <c r="AH96" s="256"/>
      <c r="AI96" s="256"/>
    </row>
    <row r="97" spans="1:35" s="48" customFormat="1" ht="10.5" customHeight="1" x14ac:dyDescent="0.25">
      <c r="A97" s="310"/>
      <c r="B97" s="311"/>
      <c r="C97" s="311"/>
      <c r="D97" s="312"/>
      <c r="E97" s="262" t="s">
        <v>139</v>
      </c>
      <c r="F97" s="262"/>
      <c r="G97" s="262"/>
      <c r="H97" s="262"/>
      <c r="I97" s="256" t="s">
        <v>56</v>
      </c>
      <c r="J97" s="256"/>
      <c r="K97" s="256"/>
      <c r="L97" s="256"/>
      <c r="M97" s="256"/>
      <c r="N97" s="256"/>
      <c r="O97" s="256"/>
      <c r="P97" s="256"/>
      <c r="Q97" s="256"/>
      <c r="R97" s="256"/>
      <c r="S97" s="256"/>
      <c r="T97" s="256"/>
      <c r="U97" s="256"/>
      <c r="V97" s="256"/>
      <c r="W97" s="256"/>
      <c r="X97" s="256"/>
      <c r="Y97" s="256"/>
      <c r="Z97" s="256"/>
      <c r="AA97" s="256"/>
      <c r="AB97" s="256"/>
      <c r="AC97" s="256"/>
      <c r="AD97" s="256"/>
      <c r="AE97" s="256"/>
      <c r="AF97" s="256"/>
      <c r="AG97" s="256"/>
      <c r="AH97" s="256"/>
      <c r="AI97" s="256"/>
    </row>
    <row r="98" spans="1:35" s="48" customFormat="1" ht="10.5" customHeight="1" x14ac:dyDescent="0.25">
      <c r="A98" s="305">
        <v>4</v>
      </c>
      <c r="B98" s="306"/>
      <c r="C98" s="306"/>
      <c r="D98" s="307"/>
      <c r="E98" s="257" t="s">
        <v>140</v>
      </c>
      <c r="F98" s="257"/>
      <c r="G98" s="257"/>
      <c r="H98" s="257"/>
      <c r="I98" s="257"/>
      <c r="J98" s="257"/>
      <c r="K98" s="257"/>
      <c r="L98" s="257"/>
      <c r="M98" s="257"/>
      <c r="N98" s="257"/>
      <c r="O98" s="257"/>
      <c r="P98" s="257"/>
      <c r="Q98" s="257"/>
      <c r="R98" s="257"/>
      <c r="S98" s="257"/>
      <c r="T98" s="257"/>
      <c r="U98" s="257"/>
      <c r="V98" s="257"/>
      <c r="W98" s="257"/>
      <c r="X98" s="257"/>
      <c r="Y98" s="257"/>
      <c r="Z98" s="257"/>
      <c r="AA98" s="257"/>
      <c r="AB98" s="257"/>
      <c r="AC98" s="257"/>
      <c r="AD98" s="257"/>
      <c r="AE98" s="257"/>
      <c r="AF98" s="257"/>
      <c r="AG98" s="257"/>
      <c r="AH98" s="257"/>
      <c r="AI98" s="257"/>
    </row>
    <row r="99" spans="1:35" s="48" customFormat="1" ht="10.5" customHeight="1" x14ac:dyDescent="0.25">
      <c r="A99" s="308"/>
      <c r="B99" s="185"/>
      <c r="C99" s="185"/>
      <c r="D99" s="309"/>
      <c r="E99" s="262" t="s">
        <v>142</v>
      </c>
      <c r="F99" s="262"/>
      <c r="G99" s="262"/>
      <c r="H99" s="262"/>
      <c r="I99" s="263" t="s">
        <v>141</v>
      </c>
      <c r="J99" s="263"/>
      <c r="K99" s="263"/>
      <c r="L99" s="263"/>
      <c r="M99" s="263"/>
      <c r="N99" s="263"/>
      <c r="O99" s="263"/>
      <c r="P99" s="263"/>
      <c r="Q99" s="263"/>
      <c r="R99" s="263"/>
      <c r="S99" s="263"/>
      <c r="T99" s="263"/>
      <c r="U99" s="263"/>
      <c r="V99" s="263"/>
      <c r="W99" s="263"/>
      <c r="X99" s="263"/>
      <c r="Y99" s="263"/>
      <c r="Z99" s="263"/>
      <c r="AA99" s="263"/>
      <c r="AB99" s="263"/>
      <c r="AC99" s="263"/>
      <c r="AD99" s="263"/>
      <c r="AE99" s="263"/>
      <c r="AF99" s="263"/>
      <c r="AG99" s="263"/>
      <c r="AH99" s="263"/>
      <c r="AI99" s="263"/>
    </row>
    <row r="100" spans="1:35" s="48" customFormat="1" ht="10.5" customHeight="1" x14ac:dyDescent="0.25">
      <c r="A100" s="308"/>
      <c r="B100" s="185"/>
      <c r="C100" s="185"/>
      <c r="D100" s="309"/>
      <c r="E100" s="262"/>
      <c r="F100" s="262"/>
      <c r="G100" s="262"/>
      <c r="H100" s="262"/>
      <c r="I100" s="263"/>
      <c r="J100" s="263"/>
      <c r="K100" s="263"/>
      <c r="L100" s="263"/>
      <c r="M100" s="263"/>
      <c r="N100" s="263"/>
      <c r="O100" s="263"/>
      <c r="P100" s="263"/>
      <c r="Q100" s="263"/>
      <c r="R100" s="263"/>
      <c r="S100" s="263"/>
      <c r="T100" s="263"/>
      <c r="U100" s="263"/>
      <c r="V100" s="263"/>
      <c r="W100" s="263"/>
      <c r="X100" s="263"/>
      <c r="Y100" s="263"/>
      <c r="Z100" s="263"/>
      <c r="AA100" s="263"/>
      <c r="AB100" s="263"/>
      <c r="AC100" s="263"/>
      <c r="AD100" s="263"/>
      <c r="AE100" s="263"/>
      <c r="AF100" s="263"/>
      <c r="AG100" s="263"/>
      <c r="AH100" s="263"/>
      <c r="AI100" s="263"/>
    </row>
    <row r="101" spans="1:35" s="48" customFormat="1" ht="10.5" customHeight="1" x14ac:dyDescent="0.25">
      <c r="A101" s="308"/>
      <c r="B101" s="185"/>
      <c r="C101" s="185"/>
      <c r="D101" s="309"/>
      <c r="E101" s="262" t="s">
        <v>143</v>
      </c>
      <c r="F101" s="262"/>
      <c r="G101" s="262"/>
      <c r="H101" s="262"/>
      <c r="I101" s="256" t="s">
        <v>15</v>
      </c>
      <c r="J101" s="256"/>
      <c r="K101" s="256"/>
      <c r="L101" s="256"/>
      <c r="M101" s="256"/>
      <c r="N101" s="256"/>
      <c r="O101" s="256"/>
      <c r="P101" s="256"/>
      <c r="Q101" s="256"/>
      <c r="R101" s="256"/>
      <c r="S101" s="256"/>
      <c r="T101" s="256"/>
      <c r="U101" s="256"/>
      <c r="V101" s="256"/>
      <c r="W101" s="256"/>
      <c r="X101" s="256"/>
      <c r="Y101" s="256"/>
      <c r="Z101" s="256"/>
      <c r="AA101" s="256"/>
      <c r="AB101" s="256"/>
      <c r="AC101" s="256"/>
      <c r="AD101" s="256"/>
      <c r="AE101" s="256"/>
      <c r="AF101" s="256"/>
      <c r="AG101" s="256"/>
      <c r="AH101" s="256"/>
      <c r="AI101" s="256"/>
    </row>
    <row r="102" spans="1:35" s="48" customFormat="1" ht="10.5" customHeight="1" x14ac:dyDescent="0.25">
      <c r="A102" s="308"/>
      <c r="B102" s="185"/>
      <c r="C102" s="185"/>
      <c r="D102" s="309"/>
      <c r="E102" s="262" t="s">
        <v>144</v>
      </c>
      <c r="F102" s="262"/>
      <c r="G102" s="262"/>
      <c r="H102" s="262"/>
      <c r="I102" s="256" t="s">
        <v>16</v>
      </c>
      <c r="J102" s="256"/>
      <c r="K102" s="256"/>
      <c r="L102" s="256"/>
      <c r="M102" s="256"/>
      <c r="N102" s="256"/>
      <c r="O102" s="256"/>
      <c r="P102" s="256"/>
      <c r="Q102" s="256"/>
      <c r="R102" s="256"/>
      <c r="S102" s="256"/>
      <c r="T102" s="256"/>
      <c r="U102" s="256"/>
      <c r="V102" s="256"/>
      <c r="W102" s="256"/>
      <c r="X102" s="256"/>
      <c r="Y102" s="256"/>
      <c r="Z102" s="256"/>
      <c r="AA102" s="256"/>
      <c r="AB102" s="256"/>
      <c r="AC102" s="256"/>
      <c r="AD102" s="256"/>
      <c r="AE102" s="256"/>
      <c r="AF102" s="256"/>
      <c r="AG102" s="256"/>
      <c r="AH102" s="256"/>
      <c r="AI102" s="256"/>
    </row>
    <row r="103" spans="1:35" s="48" customFormat="1" ht="10.5" customHeight="1" x14ac:dyDescent="0.25">
      <c r="A103" s="308"/>
      <c r="B103" s="185"/>
      <c r="C103" s="185"/>
      <c r="D103" s="309"/>
      <c r="E103" s="262" t="s">
        <v>145</v>
      </c>
      <c r="F103" s="262"/>
      <c r="G103" s="262"/>
      <c r="H103" s="262"/>
      <c r="I103" s="256" t="s">
        <v>17</v>
      </c>
      <c r="J103" s="256"/>
      <c r="K103" s="256"/>
      <c r="L103" s="256"/>
      <c r="M103" s="256"/>
      <c r="N103" s="256"/>
      <c r="O103" s="256"/>
      <c r="P103" s="256"/>
      <c r="Q103" s="256"/>
      <c r="R103" s="256"/>
      <c r="S103" s="256"/>
      <c r="T103" s="256"/>
      <c r="U103" s="256"/>
      <c r="V103" s="256"/>
      <c r="W103" s="256"/>
      <c r="X103" s="256"/>
      <c r="Y103" s="256"/>
      <c r="Z103" s="256"/>
      <c r="AA103" s="256"/>
      <c r="AB103" s="256"/>
      <c r="AC103" s="256"/>
      <c r="AD103" s="256"/>
      <c r="AE103" s="256"/>
      <c r="AF103" s="256"/>
      <c r="AG103" s="256"/>
      <c r="AH103" s="256"/>
      <c r="AI103" s="256"/>
    </row>
    <row r="104" spans="1:35" s="48" customFormat="1" ht="10.5" customHeight="1" x14ac:dyDescent="0.25">
      <c r="A104" s="310"/>
      <c r="B104" s="311"/>
      <c r="C104" s="311"/>
      <c r="D104" s="312"/>
      <c r="E104" s="262" t="s">
        <v>134</v>
      </c>
      <c r="F104" s="262"/>
      <c r="G104" s="262"/>
      <c r="H104" s="262"/>
      <c r="I104" s="256" t="s">
        <v>186</v>
      </c>
      <c r="J104" s="256"/>
      <c r="K104" s="256"/>
      <c r="L104" s="256"/>
      <c r="M104" s="256"/>
      <c r="N104" s="256"/>
      <c r="O104" s="256"/>
      <c r="P104" s="256"/>
      <c r="Q104" s="256"/>
      <c r="R104" s="256"/>
      <c r="S104" s="256"/>
      <c r="T104" s="256"/>
      <c r="U104" s="256"/>
      <c r="V104" s="256"/>
      <c r="W104" s="256"/>
      <c r="X104" s="256"/>
      <c r="Y104" s="256"/>
      <c r="Z104" s="256"/>
      <c r="AA104" s="256"/>
      <c r="AB104" s="256"/>
      <c r="AC104" s="256"/>
      <c r="AD104" s="256"/>
      <c r="AE104" s="256"/>
      <c r="AF104" s="256"/>
      <c r="AG104" s="256"/>
      <c r="AH104" s="256"/>
      <c r="AI104" s="256"/>
    </row>
    <row r="105" spans="1:35" s="48" customFormat="1" ht="10.5" customHeight="1" x14ac:dyDescent="0.25">
      <c r="A105" s="305">
        <v>5</v>
      </c>
      <c r="B105" s="306"/>
      <c r="C105" s="306"/>
      <c r="D105" s="307"/>
      <c r="E105" s="257" t="s">
        <v>146</v>
      </c>
      <c r="F105" s="257"/>
      <c r="G105" s="257"/>
      <c r="H105" s="257"/>
      <c r="I105" s="257"/>
      <c r="J105" s="257"/>
      <c r="K105" s="257"/>
      <c r="L105" s="257"/>
      <c r="M105" s="257"/>
      <c r="N105" s="257"/>
      <c r="O105" s="257"/>
      <c r="P105" s="257"/>
      <c r="Q105" s="257"/>
      <c r="R105" s="257"/>
      <c r="S105" s="257"/>
      <c r="T105" s="257"/>
      <c r="U105" s="257"/>
      <c r="V105" s="257"/>
      <c r="W105" s="257"/>
      <c r="X105" s="257"/>
      <c r="Y105" s="257"/>
      <c r="Z105" s="257"/>
      <c r="AA105" s="257"/>
      <c r="AB105" s="257"/>
      <c r="AC105" s="257"/>
      <c r="AD105" s="257"/>
      <c r="AE105" s="257"/>
      <c r="AF105" s="257"/>
      <c r="AG105" s="257"/>
      <c r="AH105" s="257"/>
      <c r="AI105" s="257"/>
    </row>
    <row r="106" spans="1:35" s="48" customFormat="1" ht="10.5" customHeight="1" x14ac:dyDescent="0.25">
      <c r="A106" s="308"/>
      <c r="B106" s="185"/>
      <c r="C106" s="185"/>
      <c r="D106" s="309"/>
      <c r="E106" s="262" t="s">
        <v>147</v>
      </c>
      <c r="F106" s="262"/>
      <c r="G106" s="262"/>
      <c r="H106" s="262"/>
      <c r="I106" s="256" t="s">
        <v>148</v>
      </c>
      <c r="J106" s="256"/>
      <c r="K106" s="256"/>
      <c r="L106" s="256"/>
      <c r="M106" s="256"/>
      <c r="N106" s="256"/>
      <c r="O106" s="256"/>
      <c r="P106" s="256"/>
      <c r="Q106" s="256"/>
      <c r="R106" s="256"/>
      <c r="S106" s="256"/>
      <c r="T106" s="256"/>
      <c r="U106" s="256"/>
      <c r="V106" s="256"/>
      <c r="W106" s="256"/>
      <c r="X106" s="256"/>
      <c r="Y106" s="256"/>
      <c r="Z106" s="256"/>
      <c r="AA106" s="256"/>
      <c r="AB106" s="256"/>
      <c r="AC106" s="256"/>
      <c r="AD106" s="256"/>
      <c r="AE106" s="256"/>
      <c r="AF106" s="256"/>
      <c r="AG106" s="256"/>
      <c r="AH106" s="256"/>
      <c r="AI106" s="256"/>
    </row>
    <row r="107" spans="1:35" s="48" customFormat="1" ht="10.5" customHeight="1" x14ac:dyDescent="0.25">
      <c r="A107" s="310"/>
      <c r="B107" s="311"/>
      <c r="C107" s="311"/>
      <c r="D107" s="312"/>
      <c r="E107" s="262" t="s">
        <v>149</v>
      </c>
      <c r="F107" s="262"/>
      <c r="G107" s="262"/>
      <c r="H107" s="262"/>
      <c r="I107" s="256" t="s">
        <v>189</v>
      </c>
      <c r="J107" s="256"/>
      <c r="K107" s="256"/>
      <c r="L107" s="256"/>
      <c r="M107" s="256"/>
      <c r="N107" s="256"/>
      <c r="O107" s="256"/>
      <c r="P107" s="256"/>
      <c r="Q107" s="256"/>
      <c r="R107" s="256"/>
      <c r="S107" s="256"/>
      <c r="T107" s="256"/>
      <c r="U107" s="256"/>
      <c r="V107" s="256"/>
      <c r="W107" s="256"/>
      <c r="X107" s="256"/>
      <c r="Y107" s="256"/>
      <c r="Z107" s="256"/>
      <c r="AA107" s="256"/>
      <c r="AB107" s="256"/>
      <c r="AC107" s="256"/>
      <c r="AD107" s="256"/>
      <c r="AE107" s="256"/>
      <c r="AF107" s="256"/>
      <c r="AG107" s="256"/>
      <c r="AH107" s="256"/>
      <c r="AI107" s="256"/>
    </row>
    <row r="108" spans="1:35" s="48" customFormat="1" ht="10.5" customHeight="1" x14ac:dyDescent="0.25">
      <c r="A108" s="305">
        <v>6</v>
      </c>
      <c r="B108" s="306"/>
      <c r="C108" s="306"/>
      <c r="D108" s="307"/>
      <c r="E108" s="257" t="s">
        <v>150</v>
      </c>
      <c r="F108" s="257"/>
      <c r="G108" s="257"/>
      <c r="H108" s="257"/>
      <c r="I108" s="257"/>
      <c r="J108" s="257"/>
      <c r="K108" s="257"/>
      <c r="L108" s="257"/>
      <c r="M108" s="257"/>
      <c r="N108" s="257"/>
      <c r="O108" s="257"/>
      <c r="P108" s="257"/>
      <c r="Q108" s="257"/>
      <c r="R108" s="257"/>
      <c r="S108" s="257"/>
      <c r="T108" s="257"/>
      <c r="U108" s="257"/>
      <c r="V108" s="257"/>
      <c r="W108" s="257"/>
      <c r="X108" s="257"/>
      <c r="Y108" s="257"/>
      <c r="Z108" s="257"/>
      <c r="AA108" s="257"/>
      <c r="AB108" s="257"/>
      <c r="AC108" s="257"/>
      <c r="AD108" s="257"/>
      <c r="AE108" s="257"/>
      <c r="AF108" s="257"/>
      <c r="AG108" s="257"/>
      <c r="AH108" s="257"/>
      <c r="AI108" s="257"/>
    </row>
    <row r="109" spans="1:35" s="48" customFormat="1" ht="10.5" customHeight="1" x14ac:dyDescent="0.25">
      <c r="A109" s="308"/>
      <c r="B109" s="185"/>
      <c r="C109" s="185"/>
      <c r="D109" s="309"/>
      <c r="E109" s="262" t="s">
        <v>151</v>
      </c>
      <c r="F109" s="262"/>
      <c r="G109" s="262"/>
      <c r="H109" s="262"/>
      <c r="I109" s="256" t="s">
        <v>190</v>
      </c>
      <c r="J109" s="256"/>
      <c r="K109" s="256"/>
      <c r="L109" s="256"/>
      <c r="M109" s="256"/>
      <c r="N109" s="256"/>
      <c r="O109" s="256"/>
      <c r="P109" s="256"/>
      <c r="Q109" s="256"/>
      <c r="R109" s="256"/>
      <c r="S109" s="256"/>
      <c r="T109" s="256"/>
      <c r="U109" s="256"/>
      <c r="V109" s="256"/>
      <c r="W109" s="256"/>
      <c r="X109" s="256"/>
      <c r="Y109" s="256"/>
      <c r="Z109" s="256"/>
      <c r="AA109" s="256"/>
      <c r="AB109" s="256"/>
      <c r="AC109" s="256"/>
      <c r="AD109" s="256"/>
      <c r="AE109" s="256"/>
      <c r="AF109" s="256"/>
      <c r="AG109" s="256"/>
      <c r="AH109" s="256"/>
      <c r="AI109" s="256"/>
    </row>
    <row r="110" spans="1:35" s="48" customFormat="1" ht="10.5" customHeight="1" x14ac:dyDescent="0.25">
      <c r="A110" s="310"/>
      <c r="B110" s="311"/>
      <c r="C110" s="311"/>
      <c r="D110" s="312"/>
      <c r="E110" s="262" t="s">
        <v>152</v>
      </c>
      <c r="F110" s="262"/>
      <c r="G110" s="262"/>
      <c r="H110" s="262"/>
      <c r="I110" s="256" t="s">
        <v>153</v>
      </c>
      <c r="J110" s="256"/>
      <c r="K110" s="256"/>
      <c r="L110" s="256"/>
      <c r="M110" s="256"/>
      <c r="N110" s="256"/>
      <c r="O110" s="256"/>
      <c r="P110" s="256"/>
      <c r="Q110" s="256"/>
      <c r="R110" s="256"/>
      <c r="S110" s="256"/>
      <c r="T110" s="256"/>
      <c r="U110" s="256"/>
      <c r="V110" s="256"/>
      <c r="W110" s="256"/>
      <c r="X110" s="256"/>
      <c r="Y110" s="256"/>
      <c r="Z110" s="256"/>
      <c r="AA110" s="256"/>
      <c r="AB110" s="256"/>
      <c r="AC110" s="256"/>
      <c r="AD110" s="256"/>
      <c r="AE110" s="256"/>
      <c r="AF110" s="256"/>
      <c r="AG110" s="256"/>
      <c r="AH110" s="256"/>
      <c r="AI110" s="256"/>
    </row>
    <row r="111" spans="1:35" s="48" customFormat="1" ht="10.5" customHeight="1" x14ac:dyDescent="0.25">
      <c r="A111" s="305">
        <v>7</v>
      </c>
      <c r="B111" s="306"/>
      <c r="C111" s="306"/>
      <c r="D111" s="307"/>
      <c r="E111" s="257" t="s">
        <v>154</v>
      </c>
      <c r="F111" s="257"/>
      <c r="G111" s="257"/>
      <c r="H111" s="257"/>
      <c r="I111" s="257"/>
      <c r="J111" s="257"/>
      <c r="K111" s="257"/>
      <c r="L111" s="257"/>
      <c r="M111" s="257"/>
      <c r="N111" s="257"/>
      <c r="O111" s="257"/>
      <c r="P111" s="257"/>
      <c r="Q111" s="257"/>
      <c r="R111" s="257"/>
      <c r="S111" s="257"/>
      <c r="T111" s="257"/>
      <c r="U111" s="257"/>
      <c r="V111" s="257"/>
      <c r="W111" s="257"/>
      <c r="X111" s="257"/>
      <c r="Y111" s="257"/>
      <c r="Z111" s="257"/>
      <c r="AA111" s="257"/>
      <c r="AB111" s="257"/>
      <c r="AC111" s="257"/>
      <c r="AD111" s="257"/>
      <c r="AE111" s="257"/>
      <c r="AF111" s="257"/>
      <c r="AG111" s="257"/>
      <c r="AH111" s="257"/>
      <c r="AI111" s="257"/>
    </row>
    <row r="112" spans="1:35" s="48" customFormat="1" ht="10.5" customHeight="1" x14ac:dyDescent="0.25">
      <c r="A112" s="308"/>
      <c r="B112" s="185"/>
      <c r="C112" s="185"/>
      <c r="D112" s="309"/>
      <c r="E112" s="262" t="s">
        <v>155</v>
      </c>
      <c r="F112" s="262"/>
      <c r="G112" s="262"/>
      <c r="H112" s="262"/>
      <c r="I112" s="256" t="s">
        <v>200</v>
      </c>
      <c r="J112" s="256"/>
      <c r="K112" s="256"/>
      <c r="L112" s="256"/>
      <c r="M112" s="256"/>
      <c r="N112" s="256"/>
      <c r="O112" s="256"/>
      <c r="P112" s="256"/>
      <c r="Q112" s="256"/>
      <c r="R112" s="256"/>
      <c r="S112" s="256"/>
      <c r="T112" s="256"/>
      <c r="U112" s="256"/>
      <c r="V112" s="256"/>
      <c r="W112" s="256"/>
      <c r="X112" s="256"/>
      <c r="Y112" s="256"/>
      <c r="Z112" s="256"/>
      <c r="AA112" s="256"/>
      <c r="AB112" s="256"/>
      <c r="AC112" s="256"/>
      <c r="AD112" s="256"/>
      <c r="AE112" s="256"/>
      <c r="AF112" s="256"/>
      <c r="AG112" s="256"/>
      <c r="AH112" s="256"/>
      <c r="AI112" s="256"/>
    </row>
    <row r="113" spans="1:35" s="48" customFormat="1" ht="10.5" customHeight="1" x14ac:dyDescent="0.25">
      <c r="A113" s="308"/>
      <c r="B113" s="185"/>
      <c r="C113" s="185"/>
      <c r="D113" s="309"/>
      <c r="E113" s="262" t="s">
        <v>156</v>
      </c>
      <c r="F113" s="262"/>
      <c r="G113" s="262"/>
      <c r="H113" s="262"/>
      <c r="I113" s="256" t="s">
        <v>157</v>
      </c>
      <c r="J113" s="256"/>
      <c r="K113" s="256"/>
      <c r="L113" s="256"/>
      <c r="M113" s="256"/>
      <c r="N113" s="256"/>
      <c r="O113" s="256"/>
      <c r="P113" s="256"/>
      <c r="Q113" s="256"/>
      <c r="R113" s="256"/>
      <c r="S113" s="256"/>
      <c r="T113" s="256"/>
      <c r="U113" s="256"/>
      <c r="V113" s="256"/>
      <c r="W113" s="256"/>
      <c r="X113" s="256"/>
      <c r="Y113" s="256"/>
      <c r="Z113" s="256"/>
      <c r="AA113" s="256"/>
      <c r="AB113" s="256"/>
      <c r="AC113" s="256"/>
      <c r="AD113" s="256"/>
      <c r="AE113" s="256"/>
      <c r="AF113" s="256"/>
      <c r="AG113" s="256"/>
      <c r="AH113" s="256"/>
      <c r="AI113" s="256"/>
    </row>
    <row r="114" spans="1:35" s="48" customFormat="1" ht="10.5" customHeight="1" x14ac:dyDescent="0.25">
      <c r="A114" s="308"/>
      <c r="B114" s="185"/>
      <c r="C114" s="185"/>
      <c r="D114" s="309"/>
      <c r="E114" s="262" t="s">
        <v>149</v>
      </c>
      <c r="F114" s="262"/>
      <c r="G114" s="262"/>
      <c r="H114" s="262"/>
      <c r="I114" s="256" t="s">
        <v>62</v>
      </c>
      <c r="J114" s="256"/>
      <c r="K114" s="256"/>
      <c r="L114" s="256"/>
      <c r="M114" s="256"/>
      <c r="N114" s="256"/>
      <c r="O114" s="256"/>
      <c r="P114" s="256"/>
      <c r="Q114" s="256"/>
      <c r="R114" s="256"/>
      <c r="S114" s="256"/>
      <c r="T114" s="256"/>
      <c r="U114" s="256"/>
      <c r="V114" s="256"/>
      <c r="W114" s="256"/>
      <c r="X114" s="256"/>
      <c r="Y114" s="256"/>
      <c r="Z114" s="256"/>
      <c r="AA114" s="256"/>
      <c r="AB114" s="256"/>
      <c r="AC114" s="256"/>
      <c r="AD114" s="256"/>
      <c r="AE114" s="256"/>
      <c r="AF114" s="256"/>
      <c r="AG114" s="256"/>
      <c r="AH114" s="256"/>
      <c r="AI114" s="256"/>
    </row>
    <row r="115" spans="1:35" s="48" customFormat="1" ht="10.5" customHeight="1" x14ac:dyDescent="0.25">
      <c r="A115" s="310"/>
      <c r="B115" s="311"/>
      <c r="C115" s="311"/>
      <c r="D115" s="312"/>
      <c r="E115" s="262" t="s">
        <v>134</v>
      </c>
      <c r="F115" s="262"/>
      <c r="G115" s="262"/>
      <c r="H115" s="262"/>
      <c r="I115" s="256" t="s">
        <v>186</v>
      </c>
      <c r="J115" s="256"/>
      <c r="K115" s="256"/>
      <c r="L115" s="256"/>
      <c r="M115" s="256"/>
      <c r="N115" s="256"/>
      <c r="O115" s="256"/>
      <c r="P115" s="256"/>
      <c r="Q115" s="256"/>
      <c r="R115" s="256"/>
      <c r="S115" s="256"/>
      <c r="T115" s="256"/>
      <c r="U115" s="256"/>
      <c r="V115" s="256"/>
      <c r="W115" s="256"/>
      <c r="X115" s="256"/>
      <c r="Y115" s="256"/>
      <c r="Z115" s="256"/>
      <c r="AA115" s="256"/>
      <c r="AB115" s="256"/>
      <c r="AC115" s="256"/>
      <c r="AD115" s="256"/>
      <c r="AE115" s="256"/>
      <c r="AF115" s="256"/>
      <c r="AG115" s="256"/>
      <c r="AH115" s="256"/>
      <c r="AI115" s="256"/>
    </row>
    <row r="116" spans="1:35" s="48" customFormat="1" ht="10.5" customHeight="1" x14ac:dyDescent="0.25">
      <c r="A116" s="305">
        <v>8</v>
      </c>
      <c r="B116" s="306"/>
      <c r="C116" s="306"/>
      <c r="D116" s="307"/>
      <c r="E116" s="257" t="s">
        <v>158</v>
      </c>
      <c r="F116" s="257"/>
      <c r="G116" s="257"/>
      <c r="H116" s="257"/>
      <c r="I116" s="257"/>
      <c r="J116" s="257"/>
      <c r="K116" s="257"/>
      <c r="L116" s="257"/>
      <c r="M116" s="257"/>
      <c r="N116" s="257"/>
      <c r="O116" s="257"/>
      <c r="P116" s="257"/>
      <c r="Q116" s="257"/>
      <c r="R116" s="257"/>
      <c r="S116" s="257"/>
      <c r="T116" s="257"/>
      <c r="U116" s="257"/>
      <c r="V116" s="257"/>
      <c r="W116" s="257"/>
      <c r="X116" s="257"/>
      <c r="Y116" s="257"/>
      <c r="Z116" s="257"/>
      <c r="AA116" s="257"/>
      <c r="AB116" s="257"/>
      <c r="AC116" s="257"/>
      <c r="AD116" s="257"/>
      <c r="AE116" s="257"/>
      <c r="AF116" s="257"/>
      <c r="AG116" s="257"/>
      <c r="AH116" s="257"/>
      <c r="AI116" s="257"/>
    </row>
    <row r="117" spans="1:35" s="48" customFormat="1" ht="10.5" customHeight="1" x14ac:dyDescent="0.25">
      <c r="A117" s="308"/>
      <c r="B117" s="185"/>
      <c r="C117" s="185"/>
      <c r="D117" s="309"/>
      <c r="E117" s="262" t="s">
        <v>159</v>
      </c>
      <c r="F117" s="262"/>
      <c r="G117" s="262"/>
      <c r="H117" s="262"/>
      <c r="I117" s="256" t="s">
        <v>191</v>
      </c>
      <c r="J117" s="256"/>
      <c r="K117" s="256"/>
      <c r="L117" s="256"/>
      <c r="M117" s="256"/>
      <c r="N117" s="256"/>
      <c r="O117" s="256"/>
      <c r="P117" s="256"/>
      <c r="Q117" s="256"/>
      <c r="R117" s="256"/>
      <c r="S117" s="256"/>
      <c r="T117" s="256"/>
      <c r="U117" s="256"/>
      <c r="V117" s="256"/>
      <c r="W117" s="256"/>
      <c r="X117" s="256"/>
      <c r="Y117" s="256"/>
      <c r="Z117" s="256"/>
      <c r="AA117" s="256"/>
      <c r="AB117" s="256"/>
      <c r="AC117" s="256"/>
      <c r="AD117" s="256"/>
      <c r="AE117" s="256"/>
      <c r="AF117" s="256"/>
      <c r="AG117" s="256"/>
      <c r="AH117" s="256"/>
      <c r="AI117" s="256"/>
    </row>
    <row r="118" spans="1:35" s="48" customFormat="1" ht="10.5" customHeight="1" x14ac:dyDescent="0.25">
      <c r="A118" s="308"/>
      <c r="B118" s="185"/>
      <c r="C118" s="185"/>
      <c r="D118" s="309"/>
      <c r="E118" s="262" t="s">
        <v>160</v>
      </c>
      <c r="F118" s="262"/>
      <c r="G118" s="262"/>
      <c r="H118" s="262"/>
      <c r="I118" s="256" t="s">
        <v>66</v>
      </c>
      <c r="J118" s="256"/>
      <c r="K118" s="256"/>
      <c r="L118" s="256"/>
      <c r="M118" s="256"/>
      <c r="N118" s="256"/>
      <c r="O118" s="256"/>
      <c r="P118" s="256"/>
      <c r="Q118" s="256"/>
      <c r="R118" s="256"/>
      <c r="S118" s="256"/>
      <c r="T118" s="256"/>
      <c r="U118" s="256"/>
      <c r="V118" s="256"/>
      <c r="W118" s="256"/>
      <c r="X118" s="256"/>
      <c r="Y118" s="256"/>
      <c r="Z118" s="256"/>
      <c r="AA118" s="256"/>
      <c r="AB118" s="256"/>
      <c r="AC118" s="256"/>
      <c r="AD118" s="256"/>
      <c r="AE118" s="256"/>
      <c r="AF118" s="256"/>
      <c r="AG118" s="256"/>
      <c r="AH118" s="256"/>
      <c r="AI118" s="256"/>
    </row>
    <row r="119" spans="1:35" s="48" customFormat="1" ht="10.5" customHeight="1" x14ac:dyDescent="0.25">
      <c r="A119" s="308"/>
      <c r="B119" s="185"/>
      <c r="C119" s="185"/>
      <c r="D119" s="309"/>
      <c r="E119" s="262" t="s">
        <v>131</v>
      </c>
      <c r="F119" s="262"/>
      <c r="G119" s="262"/>
      <c r="H119" s="262"/>
      <c r="I119" s="256" t="s">
        <v>67</v>
      </c>
      <c r="J119" s="256"/>
      <c r="K119" s="256"/>
      <c r="L119" s="256"/>
      <c r="M119" s="256"/>
      <c r="N119" s="256"/>
      <c r="O119" s="256"/>
      <c r="P119" s="256"/>
      <c r="Q119" s="256"/>
      <c r="R119" s="256"/>
      <c r="S119" s="256"/>
      <c r="T119" s="256"/>
      <c r="U119" s="256"/>
      <c r="V119" s="256"/>
      <c r="W119" s="256"/>
      <c r="X119" s="256"/>
      <c r="Y119" s="256"/>
      <c r="Z119" s="256"/>
      <c r="AA119" s="256"/>
      <c r="AB119" s="256"/>
      <c r="AC119" s="256"/>
      <c r="AD119" s="256"/>
      <c r="AE119" s="256"/>
      <c r="AF119" s="256"/>
      <c r="AG119" s="256"/>
      <c r="AH119" s="256"/>
      <c r="AI119" s="256"/>
    </row>
    <row r="120" spans="1:35" s="48" customFormat="1" ht="10.5" customHeight="1" x14ac:dyDescent="0.25">
      <c r="A120" s="310"/>
      <c r="B120" s="311"/>
      <c r="C120" s="311"/>
      <c r="D120" s="312"/>
      <c r="E120" s="262" t="s">
        <v>134</v>
      </c>
      <c r="F120" s="262"/>
      <c r="G120" s="262"/>
      <c r="H120" s="262"/>
      <c r="I120" s="256" t="s">
        <v>186</v>
      </c>
      <c r="J120" s="256"/>
      <c r="K120" s="256"/>
      <c r="L120" s="256"/>
      <c r="M120" s="256"/>
      <c r="N120" s="256"/>
      <c r="O120" s="256"/>
      <c r="P120" s="256"/>
      <c r="Q120" s="256"/>
      <c r="R120" s="256"/>
      <c r="S120" s="256"/>
      <c r="T120" s="256"/>
      <c r="U120" s="256"/>
      <c r="V120" s="256"/>
      <c r="W120" s="256"/>
      <c r="X120" s="256"/>
      <c r="Y120" s="256"/>
      <c r="Z120" s="256"/>
      <c r="AA120" s="256"/>
      <c r="AB120" s="256"/>
      <c r="AC120" s="256"/>
      <c r="AD120" s="256"/>
      <c r="AE120" s="256"/>
      <c r="AF120" s="256"/>
      <c r="AG120" s="256"/>
      <c r="AH120" s="256"/>
      <c r="AI120" s="256"/>
    </row>
    <row r="121" spans="1:35" s="48" customFormat="1" ht="10.5" customHeight="1" x14ac:dyDescent="0.25">
      <c r="A121" s="305">
        <v>9</v>
      </c>
      <c r="B121" s="306"/>
      <c r="C121" s="306"/>
      <c r="D121" s="307"/>
      <c r="E121" s="257" t="s">
        <v>68</v>
      </c>
      <c r="F121" s="257"/>
      <c r="G121" s="257"/>
      <c r="H121" s="257"/>
      <c r="I121" s="257"/>
      <c r="J121" s="257"/>
      <c r="K121" s="257"/>
      <c r="L121" s="257"/>
      <c r="M121" s="257"/>
      <c r="N121" s="257"/>
      <c r="O121" s="257"/>
      <c r="P121" s="257"/>
      <c r="Q121" s="257"/>
      <c r="R121" s="257"/>
      <c r="S121" s="257"/>
      <c r="T121" s="257"/>
      <c r="U121" s="257"/>
      <c r="V121" s="257"/>
      <c r="W121" s="257"/>
      <c r="X121" s="257"/>
      <c r="Y121" s="257"/>
      <c r="Z121" s="257"/>
      <c r="AA121" s="257"/>
      <c r="AB121" s="257"/>
      <c r="AC121" s="257"/>
      <c r="AD121" s="257"/>
      <c r="AE121" s="257"/>
      <c r="AF121" s="257"/>
      <c r="AG121" s="257"/>
      <c r="AH121" s="257"/>
      <c r="AI121" s="257"/>
    </row>
    <row r="122" spans="1:35" s="48" customFormat="1" ht="10.5" customHeight="1" x14ac:dyDescent="0.25">
      <c r="A122" s="308"/>
      <c r="B122" s="185"/>
      <c r="C122" s="185"/>
      <c r="D122" s="309"/>
      <c r="E122" s="262" t="s">
        <v>161</v>
      </c>
      <c r="F122" s="262"/>
      <c r="G122" s="262"/>
      <c r="H122" s="262"/>
      <c r="I122" s="256" t="s">
        <v>192</v>
      </c>
      <c r="J122" s="256"/>
      <c r="K122" s="256"/>
      <c r="L122" s="256"/>
      <c r="M122" s="256"/>
      <c r="N122" s="256"/>
      <c r="O122" s="256"/>
      <c r="P122" s="256"/>
      <c r="Q122" s="256"/>
      <c r="R122" s="256"/>
      <c r="S122" s="256"/>
      <c r="T122" s="256"/>
      <c r="U122" s="256"/>
      <c r="V122" s="256"/>
      <c r="W122" s="256"/>
      <c r="X122" s="256"/>
      <c r="Y122" s="256"/>
      <c r="Z122" s="256"/>
      <c r="AA122" s="256"/>
      <c r="AB122" s="256"/>
      <c r="AC122" s="256"/>
      <c r="AD122" s="256"/>
      <c r="AE122" s="256"/>
      <c r="AF122" s="256"/>
      <c r="AG122" s="256"/>
      <c r="AH122" s="256"/>
      <c r="AI122" s="256"/>
    </row>
    <row r="123" spans="1:35" s="48" customFormat="1" ht="10.5" customHeight="1" x14ac:dyDescent="0.25">
      <c r="A123" s="308"/>
      <c r="B123" s="185"/>
      <c r="C123" s="185"/>
      <c r="D123" s="309"/>
      <c r="E123" s="262" t="s">
        <v>134</v>
      </c>
      <c r="F123" s="262"/>
      <c r="G123" s="262"/>
      <c r="H123" s="262"/>
      <c r="I123" s="256" t="s">
        <v>186</v>
      </c>
      <c r="J123" s="256"/>
      <c r="K123" s="256"/>
      <c r="L123" s="256"/>
      <c r="M123" s="256"/>
      <c r="N123" s="256"/>
      <c r="O123" s="256"/>
      <c r="P123" s="256"/>
      <c r="Q123" s="256"/>
      <c r="R123" s="256"/>
      <c r="S123" s="256"/>
      <c r="T123" s="256"/>
      <c r="U123" s="256"/>
      <c r="V123" s="256"/>
      <c r="W123" s="256"/>
      <c r="X123" s="256"/>
      <c r="Y123" s="256"/>
      <c r="Z123" s="256"/>
      <c r="AA123" s="256"/>
      <c r="AB123" s="256"/>
      <c r="AC123" s="256"/>
      <c r="AD123" s="256"/>
      <c r="AE123" s="256"/>
      <c r="AF123" s="256"/>
      <c r="AG123" s="256"/>
      <c r="AH123" s="256"/>
      <c r="AI123" s="256"/>
    </row>
    <row r="124" spans="1:35" s="48" customFormat="1" ht="10.5" customHeight="1" x14ac:dyDescent="0.25">
      <c r="A124" s="310"/>
      <c r="B124" s="311"/>
      <c r="C124" s="311"/>
      <c r="D124" s="312"/>
      <c r="E124" s="262" t="s">
        <v>149</v>
      </c>
      <c r="F124" s="262"/>
      <c r="G124" s="262"/>
      <c r="H124" s="262"/>
      <c r="I124" s="256" t="s">
        <v>62</v>
      </c>
      <c r="J124" s="256"/>
      <c r="K124" s="256"/>
      <c r="L124" s="256"/>
      <c r="M124" s="256"/>
      <c r="N124" s="256"/>
      <c r="O124" s="256"/>
      <c r="P124" s="256"/>
      <c r="Q124" s="256"/>
      <c r="R124" s="256"/>
      <c r="S124" s="256"/>
      <c r="T124" s="256"/>
      <c r="U124" s="256"/>
      <c r="V124" s="256"/>
      <c r="W124" s="256"/>
      <c r="X124" s="256"/>
      <c r="Y124" s="256"/>
      <c r="Z124" s="256"/>
      <c r="AA124" s="256"/>
      <c r="AB124" s="256"/>
      <c r="AC124" s="256"/>
      <c r="AD124" s="256"/>
      <c r="AE124" s="256"/>
      <c r="AF124" s="256"/>
      <c r="AG124" s="256"/>
      <c r="AH124" s="256"/>
      <c r="AI124" s="256"/>
    </row>
    <row r="125" spans="1:35" s="48" customFormat="1" ht="10.5" customHeight="1" x14ac:dyDescent="0.25">
      <c r="A125" s="305">
        <v>10</v>
      </c>
      <c r="B125" s="306"/>
      <c r="C125" s="306"/>
      <c r="D125" s="307"/>
      <c r="E125" s="257" t="s">
        <v>162</v>
      </c>
      <c r="F125" s="257"/>
      <c r="G125" s="257"/>
      <c r="H125" s="257"/>
      <c r="I125" s="257"/>
      <c r="J125" s="257"/>
      <c r="K125" s="257"/>
      <c r="L125" s="257"/>
      <c r="M125" s="257"/>
      <c r="N125" s="257"/>
      <c r="O125" s="257"/>
      <c r="P125" s="257"/>
      <c r="Q125" s="257"/>
      <c r="R125" s="257"/>
      <c r="S125" s="257"/>
      <c r="T125" s="257"/>
      <c r="U125" s="257"/>
      <c r="V125" s="257"/>
      <c r="W125" s="257"/>
      <c r="X125" s="257"/>
      <c r="Y125" s="257"/>
      <c r="Z125" s="257"/>
      <c r="AA125" s="257"/>
      <c r="AB125" s="257"/>
      <c r="AC125" s="257"/>
      <c r="AD125" s="257"/>
      <c r="AE125" s="257"/>
      <c r="AF125" s="257"/>
      <c r="AG125" s="257"/>
      <c r="AH125" s="257"/>
      <c r="AI125" s="257"/>
    </row>
    <row r="126" spans="1:35" s="48" customFormat="1" ht="10.5" customHeight="1" x14ac:dyDescent="0.25">
      <c r="A126" s="308"/>
      <c r="B126" s="185"/>
      <c r="C126" s="185"/>
      <c r="D126" s="309"/>
      <c r="E126" s="262" t="s">
        <v>166</v>
      </c>
      <c r="F126" s="262"/>
      <c r="G126" s="262"/>
      <c r="H126" s="262"/>
      <c r="I126" s="256" t="s">
        <v>163</v>
      </c>
      <c r="J126" s="256"/>
      <c r="K126" s="256"/>
      <c r="L126" s="256"/>
      <c r="M126" s="256"/>
      <c r="N126" s="256"/>
      <c r="O126" s="256"/>
      <c r="P126" s="256"/>
      <c r="Q126" s="256"/>
      <c r="R126" s="256"/>
      <c r="S126" s="256"/>
      <c r="T126" s="256"/>
      <c r="U126" s="256"/>
      <c r="V126" s="256"/>
      <c r="W126" s="256"/>
      <c r="X126" s="256"/>
      <c r="Y126" s="256"/>
      <c r="Z126" s="256"/>
      <c r="AA126" s="256"/>
      <c r="AB126" s="256"/>
      <c r="AC126" s="256"/>
      <c r="AD126" s="256"/>
      <c r="AE126" s="256"/>
      <c r="AF126" s="256"/>
      <c r="AG126" s="256"/>
      <c r="AH126" s="256"/>
      <c r="AI126" s="256"/>
    </row>
    <row r="127" spans="1:35" s="48" customFormat="1" ht="10.5" customHeight="1" x14ac:dyDescent="0.25">
      <c r="A127" s="308"/>
      <c r="B127" s="185"/>
      <c r="C127" s="185"/>
      <c r="D127" s="309"/>
      <c r="E127" s="262" t="s">
        <v>167</v>
      </c>
      <c r="F127" s="262"/>
      <c r="G127" s="262"/>
      <c r="H127" s="262"/>
      <c r="I127" s="256" t="s">
        <v>164</v>
      </c>
      <c r="J127" s="256"/>
      <c r="K127" s="256"/>
      <c r="L127" s="256"/>
      <c r="M127" s="256"/>
      <c r="N127" s="256"/>
      <c r="O127" s="256"/>
      <c r="P127" s="256"/>
      <c r="Q127" s="256"/>
      <c r="R127" s="256"/>
      <c r="S127" s="256"/>
      <c r="T127" s="256"/>
      <c r="U127" s="256"/>
      <c r="V127" s="256"/>
      <c r="W127" s="256"/>
      <c r="X127" s="256"/>
      <c r="Y127" s="256"/>
      <c r="Z127" s="256"/>
      <c r="AA127" s="256"/>
      <c r="AB127" s="256"/>
      <c r="AC127" s="256"/>
      <c r="AD127" s="256"/>
      <c r="AE127" s="256"/>
      <c r="AF127" s="256"/>
      <c r="AG127" s="256"/>
      <c r="AH127" s="256"/>
      <c r="AI127" s="256"/>
    </row>
    <row r="128" spans="1:35" s="48" customFormat="1" ht="10.5" customHeight="1" x14ac:dyDescent="0.25">
      <c r="A128" s="308"/>
      <c r="B128" s="185"/>
      <c r="C128" s="185"/>
      <c r="D128" s="309"/>
      <c r="E128" s="262" t="s">
        <v>168</v>
      </c>
      <c r="F128" s="262"/>
      <c r="G128" s="262"/>
      <c r="H128" s="262"/>
      <c r="I128" s="256" t="s">
        <v>165</v>
      </c>
      <c r="J128" s="256"/>
      <c r="K128" s="256"/>
      <c r="L128" s="256"/>
      <c r="M128" s="256"/>
      <c r="N128" s="256"/>
      <c r="O128" s="256"/>
      <c r="P128" s="256"/>
      <c r="Q128" s="256"/>
      <c r="R128" s="256"/>
      <c r="S128" s="256"/>
      <c r="T128" s="256"/>
      <c r="U128" s="256"/>
      <c r="V128" s="256"/>
      <c r="W128" s="256"/>
      <c r="X128" s="256"/>
      <c r="Y128" s="256"/>
      <c r="Z128" s="256"/>
      <c r="AA128" s="256"/>
      <c r="AB128" s="256"/>
      <c r="AC128" s="256"/>
      <c r="AD128" s="256"/>
      <c r="AE128" s="256"/>
      <c r="AF128" s="256"/>
      <c r="AG128" s="256"/>
      <c r="AH128" s="256"/>
      <c r="AI128" s="256"/>
    </row>
    <row r="129" spans="1:35" s="48" customFormat="1" ht="10.5" customHeight="1" x14ac:dyDescent="0.25">
      <c r="A129" s="308"/>
      <c r="B129" s="185"/>
      <c r="C129" s="185"/>
      <c r="D129" s="309"/>
      <c r="E129" s="262" t="s">
        <v>134</v>
      </c>
      <c r="F129" s="262"/>
      <c r="G129" s="262"/>
      <c r="H129" s="262"/>
      <c r="I129" s="256" t="s">
        <v>186</v>
      </c>
      <c r="J129" s="256"/>
      <c r="K129" s="256"/>
      <c r="L129" s="256"/>
      <c r="M129" s="256"/>
      <c r="N129" s="256"/>
      <c r="O129" s="256"/>
      <c r="P129" s="256"/>
      <c r="Q129" s="256"/>
      <c r="R129" s="256"/>
      <c r="S129" s="256"/>
      <c r="T129" s="256"/>
      <c r="U129" s="256"/>
      <c r="V129" s="256"/>
      <c r="W129" s="256"/>
      <c r="X129" s="256"/>
      <c r="Y129" s="256"/>
      <c r="Z129" s="256"/>
      <c r="AA129" s="256"/>
      <c r="AB129" s="256"/>
      <c r="AC129" s="256"/>
      <c r="AD129" s="256"/>
      <c r="AE129" s="256"/>
      <c r="AF129" s="256"/>
      <c r="AG129" s="256"/>
      <c r="AH129" s="256"/>
      <c r="AI129" s="256"/>
    </row>
    <row r="130" spans="1:35" s="48" customFormat="1" ht="10.5" customHeight="1" x14ac:dyDescent="0.25">
      <c r="A130" s="310"/>
      <c r="B130" s="311"/>
      <c r="C130" s="311"/>
      <c r="D130" s="312"/>
      <c r="E130" s="262" t="s">
        <v>149</v>
      </c>
      <c r="F130" s="262"/>
      <c r="G130" s="262"/>
      <c r="H130" s="262"/>
      <c r="I130" s="256" t="s">
        <v>189</v>
      </c>
      <c r="J130" s="256"/>
      <c r="K130" s="256"/>
      <c r="L130" s="256"/>
      <c r="M130" s="256"/>
      <c r="N130" s="256"/>
      <c r="O130" s="256"/>
      <c r="P130" s="256"/>
      <c r="Q130" s="256"/>
      <c r="R130" s="256"/>
      <c r="S130" s="256"/>
      <c r="T130" s="256"/>
      <c r="U130" s="256"/>
      <c r="V130" s="256"/>
      <c r="W130" s="256"/>
      <c r="X130" s="256"/>
      <c r="Y130" s="256"/>
      <c r="Z130" s="256"/>
      <c r="AA130" s="256"/>
      <c r="AB130" s="256"/>
      <c r="AC130" s="256"/>
      <c r="AD130" s="256"/>
      <c r="AE130" s="256"/>
      <c r="AF130" s="256"/>
      <c r="AG130" s="256"/>
      <c r="AH130" s="256"/>
      <c r="AI130" s="256"/>
    </row>
    <row r="131" spans="1:35" s="48" customFormat="1" ht="10.5" customHeight="1" x14ac:dyDescent="0.25">
      <c r="A131" s="305">
        <v>11</v>
      </c>
      <c r="B131" s="306"/>
      <c r="C131" s="306"/>
      <c r="D131" s="307"/>
      <c r="E131" s="257" t="s">
        <v>76</v>
      </c>
      <c r="F131" s="257"/>
      <c r="G131" s="257"/>
      <c r="H131" s="257"/>
      <c r="I131" s="257"/>
      <c r="J131" s="257"/>
      <c r="K131" s="257"/>
      <c r="L131" s="257"/>
      <c r="M131" s="257"/>
      <c r="N131" s="257"/>
      <c r="O131" s="257"/>
      <c r="P131" s="257"/>
      <c r="Q131" s="257"/>
      <c r="R131" s="257"/>
      <c r="S131" s="257"/>
      <c r="T131" s="257"/>
      <c r="U131" s="257"/>
      <c r="V131" s="257"/>
      <c r="W131" s="257"/>
      <c r="X131" s="257"/>
      <c r="Y131" s="257"/>
      <c r="Z131" s="257"/>
      <c r="AA131" s="257"/>
      <c r="AB131" s="257"/>
      <c r="AC131" s="257"/>
      <c r="AD131" s="257"/>
      <c r="AE131" s="257"/>
      <c r="AF131" s="257"/>
      <c r="AG131" s="257"/>
      <c r="AH131" s="257"/>
      <c r="AI131" s="257"/>
    </row>
    <row r="132" spans="1:35" s="48" customFormat="1" ht="10.5" customHeight="1" x14ac:dyDescent="0.25">
      <c r="A132" s="308"/>
      <c r="B132" s="185"/>
      <c r="C132" s="185"/>
      <c r="D132" s="309"/>
      <c r="E132" s="262">
        <v>1</v>
      </c>
      <c r="F132" s="262"/>
      <c r="G132" s="262"/>
      <c r="H132" s="262"/>
      <c r="I132" s="256" t="s">
        <v>193</v>
      </c>
      <c r="J132" s="256"/>
      <c r="K132" s="256"/>
      <c r="L132" s="256"/>
      <c r="M132" s="256"/>
      <c r="N132" s="256"/>
      <c r="O132" s="256"/>
      <c r="P132" s="256"/>
      <c r="Q132" s="256"/>
      <c r="R132" s="256"/>
      <c r="S132" s="256"/>
      <c r="T132" s="256"/>
      <c r="U132" s="256"/>
      <c r="V132" s="256"/>
      <c r="W132" s="256"/>
      <c r="X132" s="256"/>
      <c r="Y132" s="256"/>
      <c r="Z132" s="256"/>
      <c r="AA132" s="256"/>
      <c r="AB132" s="256"/>
      <c r="AC132" s="256"/>
      <c r="AD132" s="256"/>
      <c r="AE132" s="256"/>
      <c r="AF132" s="256"/>
      <c r="AG132" s="256"/>
      <c r="AH132" s="256"/>
      <c r="AI132" s="256"/>
    </row>
    <row r="133" spans="1:35" s="48" customFormat="1" ht="10.5" customHeight="1" x14ac:dyDescent="0.25">
      <c r="A133" s="308"/>
      <c r="B133" s="185"/>
      <c r="C133" s="185"/>
      <c r="D133" s="309"/>
      <c r="E133" s="262">
        <v>2</v>
      </c>
      <c r="F133" s="262"/>
      <c r="G133" s="262"/>
      <c r="H133" s="262"/>
      <c r="I133" s="256" t="s">
        <v>169</v>
      </c>
      <c r="J133" s="256"/>
      <c r="K133" s="256"/>
      <c r="L133" s="256"/>
      <c r="M133" s="256"/>
      <c r="N133" s="256"/>
      <c r="O133" s="256"/>
      <c r="P133" s="256"/>
      <c r="Q133" s="256"/>
      <c r="R133" s="256"/>
      <c r="S133" s="256"/>
      <c r="T133" s="256"/>
      <c r="U133" s="256"/>
      <c r="V133" s="256"/>
      <c r="W133" s="256"/>
      <c r="X133" s="256"/>
      <c r="Y133" s="256"/>
      <c r="Z133" s="256"/>
      <c r="AA133" s="256"/>
      <c r="AB133" s="256"/>
      <c r="AC133" s="256"/>
      <c r="AD133" s="256"/>
      <c r="AE133" s="256"/>
      <c r="AF133" s="256"/>
      <c r="AG133" s="256"/>
      <c r="AH133" s="256"/>
      <c r="AI133" s="256"/>
    </row>
    <row r="134" spans="1:35" s="48" customFormat="1" ht="10.5" customHeight="1" x14ac:dyDescent="0.25">
      <c r="A134" s="310"/>
      <c r="B134" s="311"/>
      <c r="C134" s="311"/>
      <c r="D134" s="312"/>
      <c r="E134" s="262" t="s">
        <v>134</v>
      </c>
      <c r="F134" s="262"/>
      <c r="G134" s="262"/>
      <c r="H134" s="262"/>
      <c r="I134" s="256" t="s">
        <v>186</v>
      </c>
      <c r="J134" s="256"/>
      <c r="K134" s="256"/>
      <c r="L134" s="256"/>
      <c r="M134" s="256"/>
      <c r="N134" s="256"/>
      <c r="O134" s="256"/>
      <c r="P134" s="256"/>
      <c r="Q134" s="256"/>
      <c r="R134" s="256"/>
      <c r="S134" s="256"/>
      <c r="T134" s="256"/>
      <c r="U134" s="256"/>
      <c r="V134" s="256"/>
      <c r="W134" s="256"/>
      <c r="X134" s="256"/>
      <c r="Y134" s="256"/>
      <c r="Z134" s="256"/>
      <c r="AA134" s="256"/>
      <c r="AB134" s="256"/>
      <c r="AC134" s="256"/>
      <c r="AD134" s="256"/>
      <c r="AE134" s="256"/>
      <c r="AF134" s="256"/>
      <c r="AG134" s="256"/>
      <c r="AH134" s="256"/>
      <c r="AI134" s="256"/>
    </row>
    <row r="135" spans="1:35" s="48" customFormat="1" ht="10.5" customHeight="1" x14ac:dyDescent="0.25">
      <c r="A135" s="305">
        <v>12</v>
      </c>
      <c r="B135" s="306"/>
      <c r="C135" s="306"/>
      <c r="D135" s="307"/>
      <c r="E135" s="257" t="s">
        <v>171</v>
      </c>
      <c r="F135" s="257"/>
      <c r="G135" s="257"/>
      <c r="H135" s="257"/>
      <c r="I135" s="257"/>
      <c r="J135" s="257"/>
      <c r="K135" s="257"/>
      <c r="L135" s="257"/>
      <c r="M135" s="257"/>
      <c r="N135" s="257"/>
      <c r="O135" s="257"/>
      <c r="P135" s="257"/>
      <c r="Q135" s="257"/>
      <c r="R135" s="257"/>
      <c r="S135" s="257"/>
      <c r="T135" s="257"/>
      <c r="U135" s="257"/>
      <c r="V135" s="257"/>
      <c r="W135" s="257"/>
      <c r="X135" s="257"/>
      <c r="Y135" s="257"/>
      <c r="Z135" s="257"/>
      <c r="AA135" s="257"/>
      <c r="AB135" s="257"/>
      <c r="AC135" s="257"/>
      <c r="AD135" s="257"/>
      <c r="AE135" s="257"/>
      <c r="AF135" s="257"/>
      <c r="AG135" s="257"/>
      <c r="AH135" s="257"/>
      <c r="AI135" s="257"/>
    </row>
    <row r="136" spans="1:35" s="48" customFormat="1" ht="10.5" customHeight="1" x14ac:dyDescent="0.25">
      <c r="A136" s="308"/>
      <c r="B136" s="185"/>
      <c r="C136" s="185"/>
      <c r="D136" s="309"/>
      <c r="E136" s="262" t="s">
        <v>167</v>
      </c>
      <c r="F136" s="262"/>
      <c r="G136" s="262"/>
      <c r="H136" s="262"/>
      <c r="I136" s="256" t="s">
        <v>170</v>
      </c>
      <c r="J136" s="256"/>
      <c r="K136" s="256"/>
      <c r="L136" s="256"/>
      <c r="M136" s="256"/>
      <c r="N136" s="256"/>
      <c r="O136" s="256"/>
      <c r="P136" s="256"/>
      <c r="Q136" s="256"/>
      <c r="R136" s="256"/>
      <c r="S136" s="256"/>
      <c r="T136" s="256"/>
      <c r="U136" s="256"/>
      <c r="V136" s="256"/>
      <c r="W136" s="256"/>
      <c r="X136" s="256"/>
      <c r="Y136" s="256"/>
      <c r="Z136" s="256"/>
      <c r="AA136" s="256"/>
      <c r="AB136" s="256"/>
      <c r="AC136" s="256"/>
      <c r="AD136" s="256"/>
      <c r="AE136" s="256"/>
      <c r="AF136" s="256"/>
      <c r="AG136" s="256"/>
      <c r="AH136" s="256"/>
      <c r="AI136" s="256"/>
    </row>
    <row r="137" spans="1:35" s="48" customFormat="1" ht="10.5" customHeight="1" x14ac:dyDescent="0.25">
      <c r="A137" s="310"/>
      <c r="B137" s="311"/>
      <c r="C137" s="311"/>
      <c r="D137" s="312"/>
      <c r="E137" s="262" t="s">
        <v>149</v>
      </c>
      <c r="F137" s="262"/>
      <c r="G137" s="262"/>
      <c r="H137" s="262"/>
      <c r="I137" s="256" t="s">
        <v>189</v>
      </c>
      <c r="J137" s="256"/>
      <c r="K137" s="256"/>
      <c r="L137" s="256"/>
      <c r="M137" s="256"/>
      <c r="N137" s="256"/>
      <c r="O137" s="256"/>
      <c r="P137" s="256"/>
      <c r="Q137" s="256"/>
      <c r="R137" s="256"/>
      <c r="S137" s="256"/>
      <c r="T137" s="256"/>
      <c r="U137" s="256"/>
      <c r="V137" s="256"/>
      <c r="W137" s="256"/>
      <c r="X137" s="256"/>
      <c r="Y137" s="256"/>
      <c r="Z137" s="256"/>
      <c r="AA137" s="256"/>
      <c r="AB137" s="256"/>
      <c r="AC137" s="256"/>
      <c r="AD137" s="256"/>
      <c r="AE137" s="256"/>
      <c r="AF137" s="256"/>
      <c r="AG137" s="256"/>
      <c r="AH137" s="256"/>
      <c r="AI137" s="256"/>
    </row>
    <row r="138" spans="1:35" s="48" customFormat="1" ht="10.5" customHeight="1" x14ac:dyDescent="0.25">
      <c r="A138" s="305">
        <v>13</v>
      </c>
      <c r="B138" s="306"/>
      <c r="C138" s="306"/>
      <c r="D138" s="307"/>
      <c r="E138" s="257" t="s">
        <v>80</v>
      </c>
      <c r="F138" s="257"/>
      <c r="G138" s="257"/>
      <c r="H138" s="257"/>
      <c r="I138" s="257"/>
      <c r="J138" s="257"/>
      <c r="K138" s="257"/>
      <c r="L138" s="257"/>
      <c r="M138" s="257"/>
      <c r="N138" s="257"/>
      <c r="O138" s="257"/>
      <c r="P138" s="257"/>
      <c r="Q138" s="257"/>
      <c r="R138" s="257"/>
      <c r="S138" s="257"/>
      <c r="T138" s="257"/>
      <c r="U138" s="257"/>
      <c r="V138" s="257"/>
      <c r="W138" s="257"/>
      <c r="X138" s="257"/>
      <c r="Y138" s="257"/>
      <c r="Z138" s="257"/>
      <c r="AA138" s="257"/>
      <c r="AB138" s="257"/>
      <c r="AC138" s="257"/>
      <c r="AD138" s="257"/>
      <c r="AE138" s="257"/>
      <c r="AF138" s="257"/>
      <c r="AG138" s="257"/>
      <c r="AH138" s="257"/>
      <c r="AI138" s="257"/>
    </row>
    <row r="139" spans="1:35" s="48" customFormat="1" ht="10.5" customHeight="1" x14ac:dyDescent="0.25">
      <c r="A139" s="308"/>
      <c r="B139" s="185"/>
      <c r="C139" s="185"/>
      <c r="D139" s="309"/>
      <c r="E139" s="262" t="s">
        <v>172</v>
      </c>
      <c r="F139" s="262"/>
      <c r="G139" s="262"/>
      <c r="H139" s="262"/>
      <c r="I139" s="263" t="s">
        <v>194</v>
      </c>
      <c r="J139" s="263"/>
      <c r="K139" s="263"/>
      <c r="L139" s="263"/>
      <c r="M139" s="263"/>
      <c r="N139" s="263"/>
      <c r="O139" s="263"/>
      <c r="P139" s="263"/>
      <c r="Q139" s="263"/>
      <c r="R139" s="263"/>
      <c r="S139" s="263"/>
      <c r="T139" s="263"/>
      <c r="U139" s="263"/>
      <c r="V139" s="263"/>
      <c r="W139" s="263"/>
      <c r="X139" s="263"/>
      <c r="Y139" s="263"/>
      <c r="Z139" s="263"/>
      <c r="AA139" s="263"/>
      <c r="AB139" s="263"/>
      <c r="AC139" s="263"/>
      <c r="AD139" s="263"/>
      <c r="AE139" s="263"/>
      <c r="AF139" s="263"/>
      <c r="AG139" s="263"/>
      <c r="AH139" s="263"/>
      <c r="AI139" s="263"/>
    </row>
    <row r="140" spans="1:35" s="48" customFormat="1" ht="10.5" customHeight="1" x14ac:dyDescent="0.25">
      <c r="A140" s="308"/>
      <c r="B140" s="185"/>
      <c r="C140" s="185"/>
      <c r="D140" s="309"/>
      <c r="E140" s="262"/>
      <c r="F140" s="262"/>
      <c r="G140" s="262"/>
      <c r="H140" s="262"/>
      <c r="I140" s="263"/>
      <c r="J140" s="263"/>
      <c r="K140" s="263"/>
      <c r="L140" s="263"/>
      <c r="M140" s="263"/>
      <c r="N140" s="263"/>
      <c r="O140" s="263"/>
      <c r="P140" s="263"/>
      <c r="Q140" s="263"/>
      <c r="R140" s="263"/>
      <c r="S140" s="263"/>
      <c r="T140" s="263"/>
      <c r="U140" s="263"/>
      <c r="V140" s="263"/>
      <c r="W140" s="263"/>
      <c r="X140" s="263"/>
      <c r="Y140" s="263"/>
      <c r="Z140" s="263"/>
      <c r="AA140" s="263"/>
      <c r="AB140" s="263"/>
      <c r="AC140" s="263"/>
      <c r="AD140" s="263"/>
      <c r="AE140" s="263"/>
      <c r="AF140" s="263"/>
      <c r="AG140" s="263"/>
      <c r="AH140" s="263"/>
      <c r="AI140" s="263"/>
    </row>
    <row r="141" spans="1:35" s="48" customFormat="1" ht="10.5" customHeight="1" x14ac:dyDescent="0.25">
      <c r="A141" s="308"/>
      <c r="B141" s="185"/>
      <c r="C141" s="185"/>
      <c r="D141" s="309"/>
      <c r="E141" s="262" t="s">
        <v>173</v>
      </c>
      <c r="F141" s="262"/>
      <c r="G141" s="262"/>
      <c r="H141" s="262"/>
      <c r="I141" s="263" t="s">
        <v>82</v>
      </c>
      <c r="J141" s="263"/>
      <c r="K141" s="263"/>
      <c r="L141" s="263"/>
      <c r="M141" s="263"/>
      <c r="N141" s="263"/>
      <c r="O141" s="263"/>
      <c r="P141" s="263"/>
      <c r="Q141" s="263"/>
      <c r="R141" s="263"/>
      <c r="S141" s="263"/>
      <c r="T141" s="263"/>
      <c r="U141" s="263"/>
      <c r="V141" s="263"/>
      <c r="W141" s="263"/>
      <c r="X141" s="263"/>
      <c r="Y141" s="263"/>
      <c r="Z141" s="263"/>
      <c r="AA141" s="263"/>
      <c r="AB141" s="263"/>
      <c r="AC141" s="263"/>
      <c r="AD141" s="263"/>
      <c r="AE141" s="263"/>
      <c r="AF141" s="263"/>
      <c r="AG141" s="263"/>
      <c r="AH141" s="263"/>
      <c r="AI141" s="263"/>
    </row>
    <row r="142" spans="1:35" s="48" customFormat="1" ht="10.5" customHeight="1" x14ac:dyDescent="0.25">
      <c r="A142" s="308"/>
      <c r="B142" s="185"/>
      <c r="C142" s="185"/>
      <c r="D142" s="309"/>
      <c r="E142" s="262"/>
      <c r="F142" s="262"/>
      <c r="G142" s="262"/>
      <c r="H142" s="262"/>
      <c r="I142" s="263"/>
      <c r="J142" s="263"/>
      <c r="K142" s="263"/>
      <c r="L142" s="263"/>
      <c r="M142" s="263"/>
      <c r="N142" s="263"/>
      <c r="O142" s="263"/>
      <c r="P142" s="263"/>
      <c r="Q142" s="263"/>
      <c r="R142" s="263"/>
      <c r="S142" s="263"/>
      <c r="T142" s="263"/>
      <c r="U142" s="263"/>
      <c r="V142" s="263"/>
      <c r="W142" s="263"/>
      <c r="X142" s="263"/>
      <c r="Y142" s="263"/>
      <c r="Z142" s="263"/>
      <c r="AA142" s="263"/>
      <c r="AB142" s="263"/>
      <c r="AC142" s="263"/>
      <c r="AD142" s="263"/>
      <c r="AE142" s="263"/>
      <c r="AF142" s="263"/>
      <c r="AG142" s="263"/>
      <c r="AH142" s="263"/>
      <c r="AI142" s="263"/>
    </row>
    <row r="143" spans="1:35" s="48" customFormat="1" ht="18" customHeight="1" x14ac:dyDescent="0.25">
      <c r="A143" s="310"/>
      <c r="B143" s="311"/>
      <c r="C143" s="311"/>
      <c r="D143" s="312"/>
      <c r="E143" s="262" t="s">
        <v>134</v>
      </c>
      <c r="F143" s="262"/>
      <c r="G143" s="262"/>
      <c r="H143" s="262"/>
      <c r="I143" s="259" t="s">
        <v>186</v>
      </c>
      <c r="J143" s="260"/>
      <c r="K143" s="260"/>
      <c r="L143" s="260"/>
      <c r="M143" s="260"/>
      <c r="N143" s="260"/>
      <c r="O143" s="260"/>
      <c r="P143" s="260"/>
      <c r="Q143" s="260"/>
      <c r="R143" s="260"/>
      <c r="S143" s="260"/>
      <c r="T143" s="260"/>
      <c r="U143" s="260"/>
      <c r="V143" s="260"/>
      <c r="W143" s="260"/>
      <c r="X143" s="260"/>
      <c r="Y143" s="260"/>
      <c r="Z143" s="260"/>
      <c r="AA143" s="260"/>
      <c r="AB143" s="260"/>
      <c r="AC143" s="260"/>
      <c r="AD143" s="260"/>
      <c r="AE143" s="260"/>
      <c r="AF143" s="260"/>
      <c r="AG143" s="260"/>
      <c r="AH143" s="260"/>
      <c r="AI143" s="261"/>
    </row>
    <row r="144" spans="1:35" s="13" customFormat="1" ht="6.75" customHeight="1" x14ac:dyDescent="0.25"/>
    <row r="145" spans="1:35" s="13" customFormat="1" ht="6.75" customHeight="1" x14ac:dyDescent="0.25"/>
    <row r="146" spans="1:35" s="48" customFormat="1" ht="10.5" customHeight="1" x14ac:dyDescent="0.25">
      <c r="A146" s="296" t="s">
        <v>126</v>
      </c>
      <c r="B146" s="297"/>
      <c r="C146" s="297"/>
      <c r="D146" s="298"/>
      <c r="E146" s="262" t="s">
        <v>127</v>
      </c>
      <c r="F146" s="262"/>
      <c r="G146" s="262"/>
      <c r="H146" s="262"/>
      <c r="I146" s="262" t="s">
        <v>128</v>
      </c>
      <c r="J146" s="262"/>
      <c r="K146" s="262"/>
      <c r="L146" s="262"/>
      <c r="M146" s="262"/>
      <c r="N146" s="262"/>
      <c r="O146" s="262"/>
      <c r="P146" s="262"/>
      <c r="Q146" s="262"/>
      <c r="R146" s="262"/>
      <c r="S146" s="262"/>
      <c r="T146" s="262"/>
      <c r="U146" s="262"/>
      <c r="V146" s="262"/>
      <c r="W146" s="262"/>
      <c r="X146" s="262"/>
      <c r="Y146" s="262"/>
      <c r="Z146" s="262"/>
      <c r="AA146" s="262"/>
      <c r="AB146" s="262"/>
      <c r="AC146" s="262"/>
      <c r="AD146" s="262"/>
      <c r="AE146" s="262"/>
      <c r="AF146" s="262"/>
      <c r="AG146" s="262"/>
      <c r="AH146" s="262"/>
      <c r="AI146" s="262"/>
    </row>
    <row r="147" spans="1:35" s="48" customFormat="1" ht="10.5" customHeight="1" x14ac:dyDescent="0.25">
      <c r="A147" s="305">
        <v>14</v>
      </c>
      <c r="B147" s="306"/>
      <c r="C147" s="306"/>
      <c r="D147" s="307"/>
      <c r="E147" s="257" t="s">
        <v>86</v>
      </c>
      <c r="F147" s="257"/>
      <c r="G147" s="257"/>
      <c r="H147" s="257"/>
      <c r="I147" s="257"/>
      <c r="J147" s="257"/>
      <c r="K147" s="257"/>
      <c r="L147" s="257"/>
      <c r="M147" s="257"/>
      <c r="N147" s="257"/>
      <c r="O147" s="257"/>
      <c r="P147" s="257"/>
      <c r="Q147" s="257"/>
      <c r="R147" s="257"/>
      <c r="S147" s="257"/>
      <c r="T147" s="257"/>
      <c r="U147" s="257"/>
      <c r="V147" s="257"/>
      <c r="W147" s="257"/>
      <c r="X147" s="257"/>
      <c r="Y147" s="257"/>
      <c r="Z147" s="257"/>
      <c r="AA147" s="257"/>
      <c r="AB147" s="257"/>
      <c r="AC147" s="257"/>
      <c r="AD147" s="257"/>
      <c r="AE147" s="257"/>
      <c r="AF147" s="257"/>
      <c r="AG147" s="257"/>
      <c r="AH147" s="257"/>
      <c r="AI147" s="257"/>
    </row>
    <row r="148" spans="1:35" s="48" customFormat="1" ht="10.5" customHeight="1" x14ac:dyDescent="0.25">
      <c r="A148" s="308"/>
      <c r="B148" s="185"/>
      <c r="C148" s="185"/>
      <c r="D148" s="309"/>
      <c r="E148" s="262" t="s">
        <v>174</v>
      </c>
      <c r="F148" s="262"/>
      <c r="G148" s="262"/>
      <c r="H148" s="262"/>
      <c r="I148" s="256" t="s">
        <v>199</v>
      </c>
      <c r="J148" s="256"/>
      <c r="K148" s="256"/>
      <c r="L148" s="256"/>
      <c r="M148" s="256"/>
      <c r="N148" s="256"/>
      <c r="O148" s="256"/>
      <c r="P148" s="256"/>
      <c r="Q148" s="256"/>
      <c r="R148" s="256"/>
      <c r="S148" s="256"/>
      <c r="T148" s="256"/>
      <c r="U148" s="256"/>
      <c r="V148" s="256"/>
      <c r="W148" s="256"/>
      <c r="X148" s="256"/>
      <c r="Y148" s="256"/>
      <c r="Z148" s="256"/>
      <c r="AA148" s="256"/>
      <c r="AB148" s="256"/>
      <c r="AC148" s="256"/>
      <c r="AD148" s="256"/>
      <c r="AE148" s="256"/>
      <c r="AF148" s="256"/>
      <c r="AG148" s="256"/>
      <c r="AH148" s="256"/>
      <c r="AI148" s="256"/>
    </row>
    <row r="149" spans="1:35" s="48" customFormat="1" ht="10.5" customHeight="1" x14ac:dyDescent="0.25">
      <c r="A149" s="308"/>
      <c r="B149" s="185"/>
      <c r="C149" s="185"/>
      <c r="D149" s="309"/>
      <c r="E149" s="262" t="s">
        <v>175</v>
      </c>
      <c r="F149" s="262"/>
      <c r="G149" s="262"/>
      <c r="H149" s="262"/>
      <c r="I149" s="256" t="s">
        <v>88</v>
      </c>
      <c r="J149" s="256"/>
      <c r="K149" s="256"/>
      <c r="L149" s="256"/>
      <c r="M149" s="256"/>
      <c r="N149" s="256"/>
      <c r="O149" s="256"/>
      <c r="P149" s="256"/>
      <c r="Q149" s="256"/>
      <c r="R149" s="256"/>
      <c r="S149" s="256"/>
      <c r="T149" s="256"/>
      <c r="U149" s="256"/>
      <c r="V149" s="256"/>
      <c r="W149" s="256"/>
      <c r="X149" s="256"/>
      <c r="Y149" s="256"/>
      <c r="Z149" s="256"/>
      <c r="AA149" s="256"/>
      <c r="AB149" s="256"/>
      <c r="AC149" s="256"/>
      <c r="AD149" s="256"/>
      <c r="AE149" s="256"/>
      <c r="AF149" s="256"/>
      <c r="AG149" s="256"/>
      <c r="AH149" s="256"/>
      <c r="AI149" s="256"/>
    </row>
    <row r="150" spans="1:35" s="48" customFormat="1" ht="10.5" customHeight="1" x14ac:dyDescent="0.25">
      <c r="A150" s="308"/>
      <c r="B150" s="185"/>
      <c r="C150" s="185"/>
      <c r="D150" s="309"/>
      <c r="E150" s="262" t="s">
        <v>138</v>
      </c>
      <c r="F150" s="262"/>
      <c r="G150" s="262"/>
      <c r="H150" s="262"/>
      <c r="I150" s="256" t="s">
        <v>89</v>
      </c>
      <c r="J150" s="256"/>
      <c r="K150" s="256"/>
      <c r="L150" s="256"/>
      <c r="M150" s="256"/>
      <c r="N150" s="256"/>
      <c r="O150" s="256"/>
      <c r="P150" s="256"/>
      <c r="Q150" s="256"/>
      <c r="R150" s="256"/>
      <c r="S150" s="256"/>
      <c r="T150" s="256"/>
      <c r="U150" s="256"/>
      <c r="V150" s="256"/>
      <c r="W150" s="256"/>
      <c r="X150" s="256"/>
      <c r="Y150" s="256"/>
      <c r="Z150" s="256"/>
      <c r="AA150" s="256"/>
      <c r="AB150" s="256"/>
      <c r="AC150" s="256"/>
      <c r="AD150" s="256"/>
      <c r="AE150" s="256"/>
      <c r="AF150" s="256"/>
      <c r="AG150" s="256"/>
      <c r="AH150" s="256"/>
      <c r="AI150" s="256"/>
    </row>
    <row r="151" spans="1:35" s="48" customFormat="1" ht="10.5" customHeight="1" x14ac:dyDescent="0.25">
      <c r="A151" s="308"/>
      <c r="B151" s="185"/>
      <c r="C151" s="185"/>
      <c r="D151" s="309"/>
      <c r="E151" s="262" t="s">
        <v>139</v>
      </c>
      <c r="F151" s="262"/>
      <c r="G151" s="262"/>
      <c r="H151" s="262"/>
      <c r="I151" s="256" t="s">
        <v>90</v>
      </c>
      <c r="J151" s="256"/>
      <c r="K151" s="256"/>
      <c r="L151" s="256"/>
      <c r="M151" s="256"/>
      <c r="N151" s="256"/>
      <c r="O151" s="256"/>
      <c r="P151" s="256"/>
      <c r="Q151" s="256"/>
      <c r="R151" s="256"/>
      <c r="S151" s="256"/>
      <c r="T151" s="256"/>
      <c r="U151" s="256"/>
      <c r="V151" s="256"/>
      <c r="W151" s="256"/>
      <c r="X151" s="256"/>
      <c r="Y151" s="256"/>
      <c r="Z151" s="256"/>
      <c r="AA151" s="256"/>
      <c r="AB151" s="256"/>
      <c r="AC151" s="256"/>
      <c r="AD151" s="256"/>
      <c r="AE151" s="256"/>
      <c r="AF151" s="256"/>
      <c r="AG151" s="256"/>
      <c r="AH151" s="256"/>
      <c r="AI151" s="256"/>
    </row>
    <row r="152" spans="1:35" s="48" customFormat="1" ht="18" customHeight="1" x14ac:dyDescent="0.25">
      <c r="A152" s="310"/>
      <c r="B152" s="311"/>
      <c r="C152" s="311"/>
      <c r="D152" s="312"/>
      <c r="E152" s="262" t="s">
        <v>134</v>
      </c>
      <c r="F152" s="262"/>
      <c r="G152" s="262"/>
      <c r="H152" s="262"/>
      <c r="I152" s="259" t="s">
        <v>186</v>
      </c>
      <c r="J152" s="260"/>
      <c r="K152" s="260"/>
      <c r="L152" s="260"/>
      <c r="M152" s="260"/>
      <c r="N152" s="260"/>
      <c r="O152" s="260"/>
      <c r="P152" s="260"/>
      <c r="Q152" s="260"/>
      <c r="R152" s="260"/>
      <c r="S152" s="260"/>
      <c r="T152" s="260"/>
      <c r="U152" s="260"/>
      <c r="V152" s="260"/>
      <c r="W152" s="260"/>
      <c r="X152" s="260"/>
      <c r="Y152" s="260"/>
      <c r="Z152" s="260"/>
      <c r="AA152" s="260"/>
      <c r="AB152" s="260"/>
      <c r="AC152" s="260"/>
      <c r="AD152" s="260"/>
      <c r="AE152" s="260"/>
      <c r="AF152" s="260"/>
      <c r="AG152" s="260"/>
      <c r="AH152" s="260"/>
      <c r="AI152" s="261"/>
    </row>
    <row r="153" spans="1:35" s="48" customFormat="1" ht="10.5" customHeight="1" x14ac:dyDescent="0.25">
      <c r="A153" s="305">
        <v>15</v>
      </c>
      <c r="B153" s="306"/>
      <c r="C153" s="306"/>
      <c r="D153" s="307"/>
      <c r="E153" s="257" t="s">
        <v>87</v>
      </c>
      <c r="F153" s="257"/>
      <c r="G153" s="257"/>
      <c r="H153" s="257"/>
      <c r="I153" s="257"/>
      <c r="J153" s="257"/>
      <c r="K153" s="257"/>
      <c r="L153" s="257"/>
      <c r="M153" s="257"/>
      <c r="N153" s="257"/>
      <c r="O153" s="257"/>
      <c r="P153" s="257"/>
      <c r="Q153" s="257"/>
      <c r="R153" s="257"/>
      <c r="S153" s="257"/>
      <c r="T153" s="257"/>
      <c r="U153" s="257"/>
      <c r="V153" s="257"/>
      <c r="W153" s="257"/>
      <c r="X153" s="257"/>
      <c r="Y153" s="257"/>
      <c r="Z153" s="257"/>
      <c r="AA153" s="257"/>
      <c r="AB153" s="257"/>
      <c r="AC153" s="257"/>
      <c r="AD153" s="257"/>
      <c r="AE153" s="257"/>
      <c r="AF153" s="257"/>
      <c r="AG153" s="257"/>
      <c r="AH153" s="257"/>
      <c r="AI153" s="257"/>
    </row>
    <row r="154" spans="1:35" s="48" customFormat="1" ht="10.5" customHeight="1" x14ac:dyDescent="0.25">
      <c r="A154" s="308"/>
      <c r="B154" s="185"/>
      <c r="C154" s="185"/>
      <c r="D154" s="309"/>
      <c r="E154" s="262" t="s">
        <v>174</v>
      </c>
      <c r="F154" s="262"/>
      <c r="G154" s="262"/>
      <c r="H154" s="262"/>
      <c r="I154" s="256" t="s">
        <v>199</v>
      </c>
      <c r="J154" s="256"/>
      <c r="K154" s="256"/>
      <c r="L154" s="256"/>
      <c r="M154" s="256"/>
      <c r="N154" s="256"/>
      <c r="O154" s="256"/>
      <c r="P154" s="256"/>
      <c r="Q154" s="256"/>
      <c r="R154" s="256"/>
      <c r="S154" s="256"/>
      <c r="T154" s="256"/>
      <c r="U154" s="256"/>
      <c r="V154" s="256"/>
      <c r="W154" s="256"/>
      <c r="X154" s="256"/>
      <c r="Y154" s="256"/>
      <c r="Z154" s="256"/>
      <c r="AA154" s="256"/>
      <c r="AB154" s="256"/>
      <c r="AC154" s="256"/>
      <c r="AD154" s="256"/>
      <c r="AE154" s="256"/>
      <c r="AF154" s="256"/>
      <c r="AG154" s="256"/>
      <c r="AH154" s="256"/>
      <c r="AI154" s="256"/>
    </row>
    <row r="155" spans="1:35" s="48" customFormat="1" ht="10.5" customHeight="1" x14ac:dyDescent="0.25">
      <c r="A155" s="308"/>
      <c r="B155" s="185"/>
      <c r="C155" s="185"/>
      <c r="D155" s="309"/>
      <c r="E155" s="262" t="s">
        <v>175</v>
      </c>
      <c r="F155" s="262"/>
      <c r="G155" s="262"/>
      <c r="H155" s="262"/>
      <c r="I155" s="256" t="s">
        <v>88</v>
      </c>
      <c r="J155" s="256"/>
      <c r="K155" s="256"/>
      <c r="L155" s="256"/>
      <c r="M155" s="256"/>
      <c r="N155" s="256"/>
      <c r="O155" s="256"/>
      <c r="P155" s="256"/>
      <c r="Q155" s="256"/>
      <c r="R155" s="256"/>
      <c r="S155" s="256"/>
      <c r="T155" s="256"/>
      <c r="U155" s="256"/>
      <c r="V155" s="256"/>
      <c r="W155" s="256"/>
      <c r="X155" s="256"/>
      <c r="Y155" s="256"/>
      <c r="Z155" s="256"/>
      <c r="AA155" s="256"/>
      <c r="AB155" s="256"/>
      <c r="AC155" s="256"/>
      <c r="AD155" s="256"/>
      <c r="AE155" s="256"/>
      <c r="AF155" s="256"/>
      <c r="AG155" s="256"/>
      <c r="AH155" s="256"/>
      <c r="AI155" s="256"/>
    </row>
    <row r="156" spans="1:35" s="48" customFormat="1" ht="10.5" customHeight="1" x14ac:dyDescent="0.25">
      <c r="A156" s="308"/>
      <c r="B156" s="185"/>
      <c r="C156" s="185"/>
      <c r="D156" s="309"/>
      <c r="E156" s="262" t="s">
        <v>138</v>
      </c>
      <c r="F156" s="262"/>
      <c r="G156" s="262"/>
      <c r="H156" s="262"/>
      <c r="I156" s="256" t="s">
        <v>89</v>
      </c>
      <c r="J156" s="256"/>
      <c r="K156" s="256"/>
      <c r="L156" s="256"/>
      <c r="M156" s="256"/>
      <c r="N156" s="256"/>
      <c r="O156" s="256"/>
      <c r="P156" s="256"/>
      <c r="Q156" s="256"/>
      <c r="R156" s="256"/>
      <c r="S156" s="256"/>
      <c r="T156" s="256"/>
      <c r="U156" s="256"/>
      <c r="V156" s="256"/>
      <c r="W156" s="256"/>
      <c r="X156" s="256"/>
      <c r="Y156" s="256"/>
      <c r="Z156" s="256"/>
      <c r="AA156" s="256"/>
      <c r="AB156" s="256"/>
      <c r="AC156" s="256"/>
      <c r="AD156" s="256"/>
      <c r="AE156" s="256"/>
      <c r="AF156" s="256"/>
      <c r="AG156" s="256"/>
      <c r="AH156" s="256"/>
      <c r="AI156" s="256"/>
    </row>
    <row r="157" spans="1:35" s="48" customFormat="1" ht="18" customHeight="1" x14ac:dyDescent="0.25">
      <c r="A157" s="310"/>
      <c r="B157" s="311"/>
      <c r="C157" s="311"/>
      <c r="D157" s="312"/>
      <c r="E157" s="262" t="s">
        <v>134</v>
      </c>
      <c r="F157" s="262"/>
      <c r="G157" s="262"/>
      <c r="H157" s="262"/>
      <c r="I157" s="259" t="s">
        <v>186</v>
      </c>
      <c r="J157" s="260"/>
      <c r="K157" s="260"/>
      <c r="L157" s="260"/>
      <c r="M157" s="260"/>
      <c r="N157" s="260"/>
      <c r="O157" s="260"/>
      <c r="P157" s="260"/>
      <c r="Q157" s="260"/>
      <c r="R157" s="260"/>
      <c r="S157" s="260"/>
      <c r="T157" s="260"/>
      <c r="U157" s="260"/>
      <c r="V157" s="260"/>
      <c r="W157" s="260"/>
      <c r="X157" s="260"/>
      <c r="Y157" s="260"/>
      <c r="Z157" s="260"/>
      <c r="AA157" s="260"/>
      <c r="AB157" s="260"/>
      <c r="AC157" s="260"/>
      <c r="AD157" s="260"/>
      <c r="AE157" s="260"/>
      <c r="AF157" s="260"/>
      <c r="AG157" s="260"/>
      <c r="AH157" s="260"/>
      <c r="AI157" s="261"/>
    </row>
    <row r="158" spans="1:35" s="48" customFormat="1" ht="10.5" customHeight="1" x14ac:dyDescent="0.25">
      <c r="A158" s="305">
        <v>16</v>
      </c>
      <c r="B158" s="306"/>
      <c r="C158" s="306"/>
      <c r="D158" s="307"/>
      <c r="E158" s="257" t="s">
        <v>85</v>
      </c>
      <c r="F158" s="257"/>
      <c r="G158" s="257"/>
      <c r="H158" s="257"/>
      <c r="I158" s="257"/>
      <c r="J158" s="257"/>
      <c r="K158" s="257"/>
      <c r="L158" s="257"/>
      <c r="M158" s="257"/>
      <c r="N158" s="257"/>
      <c r="O158" s="257"/>
      <c r="P158" s="257"/>
      <c r="Q158" s="257"/>
      <c r="R158" s="257"/>
      <c r="S158" s="257"/>
      <c r="T158" s="257"/>
      <c r="U158" s="257"/>
      <c r="V158" s="257"/>
      <c r="W158" s="257"/>
      <c r="X158" s="257"/>
      <c r="Y158" s="257"/>
      <c r="Z158" s="257"/>
      <c r="AA158" s="257"/>
      <c r="AB158" s="257"/>
      <c r="AC158" s="257"/>
      <c r="AD158" s="257"/>
      <c r="AE158" s="257"/>
      <c r="AF158" s="257"/>
      <c r="AG158" s="257"/>
      <c r="AH158" s="257"/>
      <c r="AI158" s="257"/>
    </row>
    <row r="159" spans="1:35" s="48" customFormat="1" ht="10.5" customHeight="1" x14ac:dyDescent="0.25">
      <c r="A159" s="308"/>
      <c r="B159" s="185"/>
      <c r="C159" s="185"/>
      <c r="D159" s="309"/>
      <c r="E159" s="262" t="s">
        <v>166</v>
      </c>
      <c r="F159" s="262"/>
      <c r="G159" s="262"/>
      <c r="H159" s="262"/>
      <c r="I159" s="256" t="s">
        <v>198</v>
      </c>
      <c r="J159" s="256"/>
      <c r="K159" s="256"/>
      <c r="L159" s="256"/>
      <c r="M159" s="256"/>
      <c r="N159" s="256"/>
      <c r="O159" s="256"/>
      <c r="P159" s="256"/>
      <c r="Q159" s="256"/>
      <c r="R159" s="256"/>
      <c r="S159" s="256"/>
      <c r="T159" s="256"/>
      <c r="U159" s="256"/>
      <c r="V159" s="256"/>
      <c r="W159" s="256"/>
      <c r="X159" s="256"/>
      <c r="Y159" s="256"/>
      <c r="Z159" s="256"/>
      <c r="AA159" s="256"/>
      <c r="AB159" s="256"/>
      <c r="AC159" s="256"/>
      <c r="AD159" s="256"/>
      <c r="AE159" s="256"/>
      <c r="AF159" s="256"/>
      <c r="AG159" s="256"/>
      <c r="AH159" s="256"/>
      <c r="AI159" s="256"/>
    </row>
    <row r="160" spans="1:35" s="48" customFormat="1" ht="10.5" customHeight="1" x14ac:dyDescent="0.25">
      <c r="A160" s="308"/>
      <c r="B160" s="185"/>
      <c r="C160" s="185"/>
      <c r="D160" s="309"/>
      <c r="E160" s="262" t="s">
        <v>174</v>
      </c>
      <c r="F160" s="262"/>
      <c r="G160" s="262"/>
      <c r="H160" s="262"/>
      <c r="I160" s="256" t="s">
        <v>92</v>
      </c>
      <c r="J160" s="256"/>
      <c r="K160" s="256"/>
      <c r="L160" s="256"/>
      <c r="M160" s="256"/>
      <c r="N160" s="256"/>
      <c r="O160" s="256"/>
      <c r="P160" s="256"/>
      <c r="Q160" s="256"/>
      <c r="R160" s="256"/>
      <c r="S160" s="256"/>
      <c r="T160" s="256"/>
      <c r="U160" s="256"/>
      <c r="V160" s="256"/>
      <c r="W160" s="256"/>
      <c r="X160" s="256"/>
      <c r="Y160" s="256"/>
      <c r="Z160" s="256"/>
      <c r="AA160" s="256"/>
      <c r="AB160" s="256"/>
      <c r="AC160" s="256"/>
      <c r="AD160" s="256"/>
      <c r="AE160" s="256"/>
      <c r="AF160" s="256"/>
      <c r="AG160" s="256"/>
      <c r="AH160" s="256"/>
      <c r="AI160" s="256"/>
    </row>
    <row r="161" spans="1:35" s="48" customFormat="1" ht="10.5" customHeight="1" x14ac:dyDescent="0.25">
      <c r="A161" s="308"/>
      <c r="B161" s="185"/>
      <c r="C161" s="185"/>
      <c r="D161" s="309"/>
      <c r="E161" s="262" t="s">
        <v>168</v>
      </c>
      <c r="F161" s="262"/>
      <c r="G161" s="262"/>
      <c r="H161" s="262"/>
      <c r="I161" s="256" t="s">
        <v>93</v>
      </c>
      <c r="J161" s="256"/>
      <c r="K161" s="256"/>
      <c r="L161" s="256"/>
      <c r="M161" s="256"/>
      <c r="N161" s="256"/>
      <c r="O161" s="256"/>
      <c r="P161" s="256"/>
      <c r="Q161" s="256"/>
      <c r="R161" s="256"/>
      <c r="S161" s="256"/>
      <c r="T161" s="256"/>
      <c r="U161" s="256"/>
      <c r="V161" s="256"/>
      <c r="W161" s="256"/>
      <c r="X161" s="256"/>
      <c r="Y161" s="256"/>
      <c r="Z161" s="256"/>
      <c r="AA161" s="256"/>
      <c r="AB161" s="256"/>
      <c r="AC161" s="256"/>
      <c r="AD161" s="256"/>
      <c r="AE161" s="256"/>
      <c r="AF161" s="256"/>
      <c r="AG161" s="256"/>
      <c r="AH161" s="256"/>
      <c r="AI161" s="256"/>
    </row>
    <row r="162" spans="1:35" s="48" customFormat="1" ht="10.5" customHeight="1" x14ac:dyDescent="0.25">
      <c r="A162" s="310"/>
      <c r="B162" s="311"/>
      <c r="C162" s="311"/>
      <c r="D162" s="312"/>
      <c r="E162" s="262" t="s">
        <v>177</v>
      </c>
      <c r="F162" s="262"/>
      <c r="G162" s="262"/>
      <c r="H162" s="262"/>
      <c r="I162" s="256" t="s">
        <v>94</v>
      </c>
      <c r="J162" s="256"/>
      <c r="K162" s="256"/>
      <c r="L162" s="256"/>
      <c r="M162" s="256"/>
      <c r="N162" s="256"/>
      <c r="O162" s="256"/>
      <c r="P162" s="256"/>
      <c r="Q162" s="256"/>
      <c r="R162" s="256"/>
      <c r="S162" s="256"/>
      <c r="T162" s="256"/>
      <c r="U162" s="256"/>
      <c r="V162" s="256"/>
      <c r="W162" s="256"/>
      <c r="X162" s="256"/>
      <c r="Y162" s="256"/>
      <c r="Z162" s="256"/>
      <c r="AA162" s="256"/>
      <c r="AB162" s="256"/>
      <c r="AC162" s="256"/>
      <c r="AD162" s="256"/>
      <c r="AE162" s="256"/>
      <c r="AF162" s="256"/>
      <c r="AG162" s="256"/>
      <c r="AH162" s="256"/>
      <c r="AI162" s="256"/>
    </row>
    <row r="163" spans="1:35" s="48" customFormat="1" ht="10.5" customHeight="1" x14ac:dyDescent="0.25">
      <c r="A163" s="305">
        <v>17</v>
      </c>
      <c r="B163" s="306"/>
      <c r="C163" s="306"/>
      <c r="D163" s="307"/>
      <c r="E163" s="257" t="s">
        <v>97</v>
      </c>
      <c r="F163" s="257"/>
      <c r="G163" s="257"/>
      <c r="H163" s="257"/>
      <c r="I163" s="257"/>
      <c r="J163" s="257"/>
      <c r="K163" s="257"/>
      <c r="L163" s="257"/>
      <c r="M163" s="257"/>
      <c r="N163" s="257"/>
      <c r="O163" s="257"/>
      <c r="P163" s="257"/>
      <c r="Q163" s="257"/>
      <c r="R163" s="257"/>
      <c r="S163" s="257"/>
      <c r="T163" s="257"/>
      <c r="U163" s="257"/>
      <c r="V163" s="257"/>
      <c r="W163" s="257"/>
      <c r="X163" s="257"/>
      <c r="Y163" s="257"/>
      <c r="Z163" s="257"/>
      <c r="AA163" s="257"/>
      <c r="AB163" s="257"/>
      <c r="AC163" s="257"/>
      <c r="AD163" s="257"/>
      <c r="AE163" s="257"/>
      <c r="AF163" s="257"/>
      <c r="AG163" s="257"/>
      <c r="AH163" s="257"/>
      <c r="AI163" s="257"/>
    </row>
    <row r="164" spans="1:35" s="48" customFormat="1" ht="10.5" customHeight="1" x14ac:dyDescent="0.25">
      <c r="A164" s="308"/>
      <c r="B164" s="185"/>
      <c r="C164" s="185"/>
      <c r="D164" s="309"/>
      <c r="E164" s="262" t="s">
        <v>166</v>
      </c>
      <c r="F164" s="262"/>
      <c r="G164" s="262"/>
      <c r="H164" s="262"/>
      <c r="I164" s="256" t="s">
        <v>197</v>
      </c>
      <c r="J164" s="256"/>
      <c r="K164" s="256"/>
      <c r="L164" s="256"/>
      <c r="M164" s="256"/>
      <c r="N164" s="256"/>
      <c r="O164" s="256"/>
      <c r="P164" s="256"/>
      <c r="Q164" s="256"/>
      <c r="R164" s="256"/>
      <c r="S164" s="256"/>
      <c r="T164" s="256"/>
      <c r="U164" s="256"/>
      <c r="V164" s="256"/>
      <c r="W164" s="256"/>
      <c r="X164" s="256"/>
      <c r="Y164" s="256"/>
      <c r="Z164" s="256"/>
      <c r="AA164" s="256"/>
      <c r="AB164" s="256"/>
      <c r="AC164" s="256"/>
      <c r="AD164" s="256"/>
      <c r="AE164" s="256"/>
      <c r="AF164" s="256"/>
      <c r="AG164" s="256"/>
      <c r="AH164" s="256"/>
      <c r="AI164" s="256"/>
    </row>
    <row r="165" spans="1:35" s="48" customFormat="1" ht="10.5" customHeight="1" x14ac:dyDescent="0.25">
      <c r="A165" s="308"/>
      <c r="B165" s="185"/>
      <c r="C165" s="185"/>
      <c r="D165" s="309"/>
      <c r="E165" s="262" t="s">
        <v>176</v>
      </c>
      <c r="F165" s="262"/>
      <c r="G165" s="262"/>
      <c r="H165" s="262"/>
      <c r="I165" s="256" t="s">
        <v>96</v>
      </c>
      <c r="J165" s="256"/>
      <c r="K165" s="256"/>
      <c r="L165" s="256"/>
      <c r="M165" s="256"/>
      <c r="N165" s="256"/>
      <c r="O165" s="256"/>
      <c r="P165" s="256"/>
      <c r="Q165" s="256"/>
      <c r="R165" s="256"/>
      <c r="S165" s="256"/>
      <c r="T165" s="256"/>
      <c r="U165" s="256"/>
      <c r="V165" s="256"/>
      <c r="W165" s="256"/>
      <c r="X165" s="256"/>
      <c r="Y165" s="256"/>
      <c r="Z165" s="256"/>
      <c r="AA165" s="256"/>
      <c r="AB165" s="256"/>
      <c r="AC165" s="256"/>
      <c r="AD165" s="256"/>
      <c r="AE165" s="256"/>
      <c r="AF165" s="256"/>
      <c r="AG165" s="256"/>
      <c r="AH165" s="256"/>
      <c r="AI165" s="256"/>
    </row>
    <row r="166" spans="1:35" s="48" customFormat="1" ht="18" customHeight="1" x14ac:dyDescent="0.25">
      <c r="A166" s="310"/>
      <c r="B166" s="311"/>
      <c r="C166" s="311"/>
      <c r="D166" s="312"/>
      <c r="E166" s="262" t="s">
        <v>134</v>
      </c>
      <c r="F166" s="262"/>
      <c r="G166" s="262"/>
      <c r="H166" s="262"/>
      <c r="I166" s="259" t="s">
        <v>186</v>
      </c>
      <c r="J166" s="260"/>
      <c r="K166" s="260"/>
      <c r="L166" s="260"/>
      <c r="M166" s="260"/>
      <c r="N166" s="260"/>
      <c r="O166" s="260"/>
      <c r="P166" s="260"/>
      <c r="Q166" s="260"/>
      <c r="R166" s="260"/>
      <c r="S166" s="260"/>
      <c r="T166" s="260"/>
      <c r="U166" s="260"/>
      <c r="V166" s="260"/>
      <c r="W166" s="260"/>
      <c r="X166" s="260"/>
      <c r="Y166" s="260"/>
      <c r="Z166" s="260"/>
      <c r="AA166" s="260"/>
      <c r="AB166" s="260"/>
      <c r="AC166" s="260"/>
      <c r="AD166" s="260"/>
      <c r="AE166" s="260"/>
      <c r="AF166" s="260"/>
      <c r="AG166" s="260"/>
      <c r="AH166" s="260"/>
      <c r="AI166" s="261"/>
    </row>
    <row r="167" spans="1:35" s="48" customFormat="1" ht="10.5" customHeight="1" x14ac:dyDescent="0.25">
      <c r="A167" s="305">
        <v>18</v>
      </c>
      <c r="B167" s="306"/>
      <c r="C167" s="306"/>
      <c r="D167" s="307"/>
      <c r="E167" s="257" t="s">
        <v>98</v>
      </c>
      <c r="F167" s="257"/>
      <c r="G167" s="257"/>
      <c r="H167" s="257"/>
      <c r="I167" s="257"/>
      <c r="J167" s="257"/>
      <c r="K167" s="257"/>
      <c r="L167" s="257"/>
      <c r="M167" s="257"/>
      <c r="N167" s="257"/>
      <c r="O167" s="257"/>
      <c r="P167" s="257"/>
      <c r="Q167" s="257"/>
      <c r="R167" s="257"/>
      <c r="S167" s="257"/>
      <c r="T167" s="257"/>
      <c r="U167" s="257"/>
      <c r="V167" s="257"/>
      <c r="W167" s="257"/>
      <c r="X167" s="257"/>
      <c r="Y167" s="257"/>
      <c r="Z167" s="257"/>
      <c r="AA167" s="257"/>
      <c r="AB167" s="257"/>
      <c r="AC167" s="257"/>
      <c r="AD167" s="257"/>
      <c r="AE167" s="257"/>
      <c r="AF167" s="257"/>
      <c r="AG167" s="257"/>
      <c r="AH167" s="257"/>
      <c r="AI167" s="257"/>
    </row>
    <row r="168" spans="1:35" s="48" customFormat="1" ht="10.5" customHeight="1" x14ac:dyDescent="0.25">
      <c r="A168" s="308"/>
      <c r="B168" s="185"/>
      <c r="C168" s="185"/>
      <c r="D168" s="309"/>
      <c r="E168" s="262" t="s">
        <v>137</v>
      </c>
      <c r="F168" s="262"/>
      <c r="G168" s="262"/>
      <c r="H168" s="262"/>
      <c r="I168" s="256" t="s">
        <v>196</v>
      </c>
      <c r="J168" s="256"/>
      <c r="K168" s="256"/>
      <c r="L168" s="256"/>
      <c r="M168" s="256"/>
      <c r="N168" s="256"/>
      <c r="O168" s="256"/>
      <c r="P168" s="256"/>
      <c r="Q168" s="256"/>
      <c r="R168" s="256"/>
      <c r="S168" s="256"/>
      <c r="T168" s="256"/>
      <c r="U168" s="256"/>
      <c r="V168" s="256"/>
      <c r="W168" s="256"/>
      <c r="X168" s="256"/>
      <c r="Y168" s="256"/>
      <c r="Z168" s="256"/>
      <c r="AA168" s="256"/>
      <c r="AB168" s="256"/>
      <c r="AC168" s="256"/>
      <c r="AD168" s="256"/>
      <c r="AE168" s="256"/>
      <c r="AF168" s="256"/>
      <c r="AG168" s="256"/>
      <c r="AH168" s="256"/>
      <c r="AI168" s="256"/>
    </row>
    <row r="169" spans="1:35" s="48" customFormat="1" ht="10.5" customHeight="1" x14ac:dyDescent="0.25">
      <c r="A169" s="308"/>
      <c r="B169" s="185"/>
      <c r="C169" s="185"/>
      <c r="D169" s="309"/>
      <c r="E169" s="262" t="s">
        <v>172</v>
      </c>
      <c r="F169" s="262"/>
      <c r="G169" s="262"/>
      <c r="H169" s="262"/>
      <c r="I169" s="256" t="s">
        <v>100</v>
      </c>
      <c r="J169" s="256"/>
      <c r="K169" s="256"/>
      <c r="L169" s="256"/>
      <c r="M169" s="256"/>
      <c r="N169" s="256"/>
      <c r="O169" s="256"/>
      <c r="P169" s="256"/>
      <c r="Q169" s="256"/>
      <c r="R169" s="256"/>
      <c r="S169" s="256"/>
      <c r="T169" s="256"/>
      <c r="U169" s="256"/>
      <c r="V169" s="256"/>
      <c r="W169" s="256"/>
      <c r="X169" s="256"/>
      <c r="Y169" s="256"/>
      <c r="Z169" s="256"/>
      <c r="AA169" s="256"/>
      <c r="AB169" s="256"/>
      <c r="AC169" s="256"/>
      <c r="AD169" s="256"/>
      <c r="AE169" s="256"/>
      <c r="AF169" s="256"/>
      <c r="AG169" s="256"/>
      <c r="AH169" s="256"/>
      <c r="AI169" s="256"/>
    </row>
    <row r="170" spans="1:35" s="48" customFormat="1" ht="18" customHeight="1" x14ac:dyDescent="0.25">
      <c r="A170" s="310"/>
      <c r="B170" s="311"/>
      <c r="C170" s="311"/>
      <c r="D170" s="312"/>
      <c r="E170" s="262" t="s">
        <v>134</v>
      </c>
      <c r="F170" s="262"/>
      <c r="G170" s="262"/>
      <c r="H170" s="262"/>
      <c r="I170" s="259" t="s">
        <v>186</v>
      </c>
      <c r="J170" s="260"/>
      <c r="K170" s="260"/>
      <c r="L170" s="260"/>
      <c r="M170" s="260"/>
      <c r="N170" s="260"/>
      <c r="O170" s="260"/>
      <c r="P170" s="260"/>
      <c r="Q170" s="260"/>
      <c r="R170" s="260"/>
      <c r="S170" s="260"/>
      <c r="T170" s="260"/>
      <c r="U170" s="260"/>
      <c r="V170" s="260"/>
      <c r="W170" s="260"/>
      <c r="X170" s="260"/>
      <c r="Y170" s="260"/>
      <c r="Z170" s="260"/>
      <c r="AA170" s="260"/>
      <c r="AB170" s="260"/>
      <c r="AC170" s="260"/>
      <c r="AD170" s="260"/>
      <c r="AE170" s="260"/>
      <c r="AF170" s="260"/>
      <c r="AG170" s="260"/>
      <c r="AH170" s="260"/>
      <c r="AI170" s="261"/>
    </row>
    <row r="171" spans="1:35" s="48" customFormat="1" ht="10.5" customHeight="1" x14ac:dyDescent="0.25">
      <c r="A171" s="305">
        <v>19</v>
      </c>
      <c r="B171" s="306"/>
      <c r="C171" s="306"/>
      <c r="D171" s="307"/>
      <c r="E171" s="257" t="s">
        <v>178</v>
      </c>
      <c r="F171" s="257"/>
      <c r="G171" s="257"/>
      <c r="H171" s="257"/>
      <c r="I171" s="257"/>
      <c r="J171" s="257"/>
      <c r="K171" s="257"/>
      <c r="L171" s="257"/>
      <c r="M171" s="257"/>
      <c r="N171" s="257"/>
      <c r="O171" s="257"/>
      <c r="P171" s="257"/>
      <c r="Q171" s="257"/>
      <c r="R171" s="257"/>
      <c r="S171" s="257"/>
      <c r="T171" s="257"/>
      <c r="U171" s="257"/>
      <c r="V171" s="257"/>
      <c r="W171" s="257"/>
      <c r="X171" s="257"/>
      <c r="Y171" s="257"/>
      <c r="Z171" s="257"/>
      <c r="AA171" s="257"/>
      <c r="AB171" s="257"/>
      <c r="AC171" s="257"/>
      <c r="AD171" s="257"/>
      <c r="AE171" s="257"/>
      <c r="AF171" s="257"/>
      <c r="AG171" s="257"/>
      <c r="AH171" s="257"/>
      <c r="AI171" s="257"/>
    </row>
    <row r="172" spans="1:35" s="48" customFormat="1" ht="10.5" customHeight="1" x14ac:dyDescent="0.25">
      <c r="A172" s="308"/>
      <c r="B172" s="185"/>
      <c r="C172" s="185"/>
      <c r="D172" s="309"/>
      <c r="E172" s="262" t="s">
        <v>167</v>
      </c>
      <c r="F172" s="262"/>
      <c r="G172" s="262"/>
      <c r="H172" s="262"/>
      <c r="I172" s="256" t="s">
        <v>121</v>
      </c>
      <c r="J172" s="256"/>
      <c r="K172" s="256"/>
      <c r="L172" s="256"/>
      <c r="M172" s="256"/>
      <c r="N172" s="256"/>
      <c r="O172" s="256"/>
      <c r="P172" s="256"/>
      <c r="Q172" s="256"/>
      <c r="R172" s="256"/>
      <c r="S172" s="256"/>
      <c r="T172" s="256"/>
      <c r="U172" s="256"/>
      <c r="V172" s="256"/>
      <c r="W172" s="256"/>
      <c r="X172" s="256"/>
      <c r="Y172" s="256"/>
      <c r="Z172" s="256"/>
      <c r="AA172" s="256"/>
      <c r="AB172" s="256"/>
      <c r="AC172" s="256"/>
      <c r="AD172" s="256"/>
      <c r="AE172" s="256"/>
      <c r="AF172" s="256"/>
      <c r="AG172" s="256"/>
      <c r="AH172" s="256"/>
      <c r="AI172" s="256"/>
    </row>
    <row r="173" spans="1:35" s="48" customFormat="1" ht="10.5" customHeight="1" x14ac:dyDescent="0.25">
      <c r="A173" s="308"/>
      <c r="B173" s="185"/>
      <c r="C173" s="185"/>
      <c r="D173" s="309"/>
      <c r="E173" s="262" t="s">
        <v>149</v>
      </c>
      <c r="F173" s="262"/>
      <c r="G173" s="262"/>
      <c r="H173" s="262"/>
      <c r="I173" s="256" t="s">
        <v>189</v>
      </c>
      <c r="J173" s="256"/>
      <c r="K173" s="256"/>
      <c r="L173" s="256"/>
      <c r="M173" s="256"/>
      <c r="N173" s="256"/>
      <c r="O173" s="256"/>
      <c r="P173" s="256"/>
      <c r="Q173" s="256"/>
      <c r="R173" s="256"/>
      <c r="S173" s="256"/>
      <c r="T173" s="256"/>
      <c r="U173" s="256"/>
      <c r="V173" s="256"/>
      <c r="W173" s="256"/>
      <c r="X173" s="256"/>
      <c r="Y173" s="256"/>
      <c r="Z173" s="256"/>
      <c r="AA173" s="256"/>
      <c r="AB173" s="256"/>
      <c r="AC173" s="256"/>
      <c r="AD173" s="256"/>
      <c r="AE173" s="256"/>
      <c r="AF173" s="256"/>
      <c r="AG173" s="256"/>
      <c r="AH173" s="256"/>
      <c r="AI173" s="256"/>
    </row>
    <row r="174" spans="1:35" s="48" customFormat="1" ht="10.5" customHeight="1" x14ac:dyDescent="0.25">
      <c r="A174" s="310"/>
      <c r="B174" s="311"/>
      <c r="C174" s="311"/>
      <c r="D174" s="312"/>
      <c r="E174" s="262" t="s">
        <v>173</v>
      </c>
      <c r="F174" s="262"/>
      <c r="G174" s="262"/>
      <c r="H174" s="262"/>
      <c r="I174" s="256" t="s">
        <v>123</v>
      </c>
      <c r="J174" s="256"/>
      <c r="K174" s="256"/>
      <c r="L174" s="256"/>
      <c r="M174" s="256"/>
      <c r="N174" s="256"/>
      <c r="O174" s="256"/>
      <c r="P174" s="256"/>
      <c r="Q174" s="256"/>
      <c r="R174" s="256"/>
      <c r="S174" s="256"/>
      <c r="T174" s="256"/>
      <c r="U174" s="256"/>
      <c r="V174" s="256"/>
      <c r="W174" s="256"/>
      <c r="X174" s="256"/>
      <c r="Y174" s="256"/>
      <c r="Z174" s="256"/>
      <c r="AA174" s="256"/>
      <c r="AB174" s="256"/>
      <c r="AC174" s="256"/>
      <c r="AD174" s="256"/>
      <c r="AE174" s="256"/>
      <c r="AF174" s="256"/>
      <c r="AG174" s="256"/>
      <c r="AH174" s="256"/>
      <c r="AI174" s="256"/>
    </row>
    <row r="175" spans="1:35" s="48" customFormat="1" ht="10.5" customHeight="1" x14ac:dyDescent="0.25">
      <c r="A175" s="305">
        <v>20</v>
      </c>
      <c r="B175" s="306"/>
      <c r="C175" s="306"/>
      <c r="D175" s="307"/>
      <c r="E175" s="257" t="s">
        <v>179</v>
      </c>
      <c r="F175" s="257"/>
      <c r="G175" s="257"/>
      <c r="H175" s="257"/>
      <c r="I175" s="257"/>
      <c r="J175" s="257"/>
      <c r="K175" s="257"/>
      <c r="L175" s="257"/>
      <c r="M175" s="257"/>
      <c r="N175" s="257"/>
      <c r="O175" s="257"/>
      <c r="P175" s="257"/>
      <c r="Q175" s="257"/>
      <c r="R175" s="257"/>
      <c r="S175" s="257"/>
      <c r="T175" s="257"/>
      <c r="U175" s="257"/>
      <c r="V175" s="257"/>
      <c r="W175" s="257"/>
      <c r="X175" s="257"/>
      <c r="Y175" s="257"/>
      <c r="Z175" s="257"/>
      <c r="AA175" s="257"/>
      <c r="AB175" s="257"/>
      <c r="AC175" s="257"/>
      <c r="AD175" s="257"/>
      <c r="AE175" s="257"/>
      <c r="AF175" s="257"/>
      <c r="AG175" s="257"/>
      <c r="AH175" s="257"/>
      <c r="AI175" s="257"/>
    </row>
    <row r="176" spans="1:35" s="48" customFormat="1" ht="10.5" customHeight="1" x14ac:dyDescent="0.25">
      <c r="A176" s="308"/>
      <c r="B176" s="185"/>
      <c r="C176" s="185"/>
      <c r="D176" s="309"/>
      <c r="E176" s="262" t="s">
        <v>161</v>
      </c>
      <c r="F176" s="262"/>
      <c r="G176" s="262"/>
      <c r="H176" s="262"/>
      <c r="I176" s="256" t="s">
        <v>180</v>
      </c>
      <c r="J176" s="256"/>
      <c r="K176" s="256"/>
      <c r="L176" s="256"/>
      <c r="M176" s="256"/>
      <c r="N176" s="256"/>
      <c r="O176" s="256"/>
      <c r="P176" s="256"/>
      <c r="Q176" s="256"/>
      <c r="R176" s="256"/>
      <c r="S176" s="256"/>
      <c r="T176" s="256"/>
      <c r="U176" s="256"/>
      <c r="V176" s="256"/>
      <c r="W176" s="256"/>
      <c r="X176" s="256"/>
      <c r="Y176" s="256"/>
      <c r="Z176" s="256"/>
      <c r="AA176" s="256"/>
      <c r="AB176" s="256"/>
      <c r="AC176" s="256"/>
      <c r="AD176" s="256"/>
      <c r="AE176" s="256"/>
      <c r="AF176" s="256"/>
      <c r="AG176" s="256"/>
      <c r="AH176" s="256"/>
      <c r="AI176" s="256"/>
    </row>
    <row r="177" spans="1:35" s="48" customFormat="1" ht="10.5" customHeight="1" x14ac:dyDescent="0.25">
      <c r="A177" s="310"/>
      <c r="B177" s="311"/>
      <c r="C177" s="311"/>
      <c r="D177" s="312"/>
      <c r="E177" s="262" t="s">
        <v>149</v>
      </c>
      <c r="F177" s="262"/>
      <c r="G177" s="262"/>
      <c r="H177" s="262"/>
      <c r="I177" s="256" t="s">
        <v>189</v>
      </c>
      <c r="J177" s="256"/>
      <c r="K177" s="256"/>
      <c r="L177" s="256"/>
      <c r="M177" s="256"/>
      <c r="N177" s="256"/>
      <c r="O177" s="256"/>
      <c r="P177" s="256"/>
      <c r="Q177" s="256"/>
      <c r="R177" s="256"/>
      <c r="S177" s="256"/>
      <c r="T177" s="256"/>
      <c r="U177" s="256"/>
      <c r="V177" s="256"/>
      <c r="W177" s="256"/>
      <c r="X177" s="256"/>
      <c r="Y177" s="256"/>
      <c r="Z177" s="256"/>
      <c r="AA177" s="256"/>
      <c r="AB177" s="256"/>
      <c r="AC177" s="256"/>
      <c r="AD177" s="256"/>
      <c r="AE177" s="256"/>
      <c r="AF177" s="256"/>
      <c r="AG177" s="256"/>
      <c r="AH177" s="256"/>
      <c r="AI177" s="256"/>
    </row>
    <row r="178" spans="1:35" s="48" customFormat="1" ht="10.5" customHeight="1" x14ac:dyDescent="0.25">
      <c r="A178" s="305">
        <v>21</v>
      </c>
      <c r="B178" s="306"/>
      <c r="C178" s="306"/>
      <c r="D178" s="307"/>
      <c r="E178" s="257" t="s">
        <v>181</v>
      </c>
      <c r="F178" s="257"/>
      <c r="G178" s="257"/>
      <c r="H178" s="257"/>
      <c r="I178" s="257"/>
      <c r="J178" s="257"/>
      <c r="K178" s="257"/>
      <c r="L178" s="257"/>
      <c r="M178" s="257"/>
      <c r="N178" s="257"/>
      <c r="O178" s="257"/>
      <c r="P178" s="257"/>
      <c r="Q178" s="257"/>
      <c r="R178" s="257"/>
      <c r="S178" s="257"/>
      <c r="T178" s="257"/>
      <c r="U178" s="257"/>
      <c r="V178" s="257"/>
      <c r="W178" s="257"/>
      <c r="X178" s="257"/>
      <c r="Y178" s="257"/>
      <c r="Z178" s="257"/>
      <c r="AA178" s="257"/>
      <c r="AB178" s="257"/>
      <c r="AC178" s="257"/>
      <c r="AD178" s="257"/>
      <c r="AE178" s="257"/>
      <c r="AF178" s="257"/>
      <c r="AG178" s="257"/>
      <c r="AH178" s="257"/>
      <c r="AI178" s="257"/>
    </row>
    <row r="179" spans="1:35" s="48" customFormat="1" ht="10.5" customHeight="1" x14ac:dyDescent="0.25">
      <c r="A179" s="308"/>
      <c r="B179" s="185"/>
      <c r="C179" s="185"/>
      <c r="D179" s="309"/>
      <c r="E179" s="262" t="s">
        <v>182</v>
      </c>
      <c r="F179" s="262"/>
      <c r="G179" s="262"/>
      <c r="H179" s="262"/>
      <c r="I179" s="256" t="s">
        <v>195</v>
      </c>
      <c r="J179" s="256"/>
      <c r="K179" s="256"/>
      <c r="L179" s="256"/>
      <c r="M179" s="256"/>
      <c r="N179" s="256"/>
      <c r="O179" s="256"/>
      <c r="P179" s="256"/>
      <c r="Q179" s="256"/>
      <c r="R179" s="256"/>
      <c r="S179" s="256"/>
      <c r="T179" s="256"/>
      <c r="U179" s="256"/>
      <c r="V179" s="256"/>
      <c r="W179" s="256"/>
      <c r="X179" s="256"/>
      <c r="Y179" s="256"/>
      <c r="Z179" s="256"/>
      <c r="AA179" s="256"/>
      <c r="AB179" s="256"/>
      <c r="AC179" s="256"/>
      <c r="AD179" s="256"/>
      <c r="AE179" s="256"/>
      <c r="AF179" s="256"/>
      <c r="AG179" s="256"/>
      <c r="AH179" s="256"/>
      <c r="AI179" s="256"/>
    </row>
    <row r="180" spans="1:35" s="48" customFormat="1" ht="10.5" customHeight="1" x14ac:dyDescent="0.25">
      <c r="A180" s="310"/>
      <c r="B180" s="311"/>
      <c r="C180" s="311"/>
      <c r="D180" s="312"/>
      <c r="E180" s="262" t="s">
        <v>183</v>
      </c>
      <c r="F180" s="262"/>
      <c r="G180" s="262"/>
      <c r="H180" s="262"/>
      <c r="I180" s="256" t="s">
        <v>185</v>
      </c>
      <c r="J180" s="256"/>
      <c r="K180" s="256"/>
      <c r="L180" s="256"/>
      <c r="M180" s="256"/>
      <c r="N180" s="256"/>
      <c r="O180" s="256"/>
      <c r="P180" s="256"/>
      <c r="Q180" s="256"/>
      <c r="R180" s="256"/>
      <c r="S180" s="256"/>
      <c r="T180" s="256"/>
      <c r="U180" s="256"/>
      <c r="V180" s="256"/>
      <c r="W180" s="256"/>
      <c r="X180" s="256"/>
      <c r="Y180" s="256"/>
      <c r="Z180" s="256"/>
      <c r="AA180" s="256"/>
      <c r="AB180" s="256"/>
      <c r="AC180" s="256"/>
      <c r="AD180" s="256"/>
      <c r="AE180" s="256"/>
      <c r="AF180" s="256"/>
      <c r="AG180" s="256"/>
      <c r="AH180" s="256"/>
      <c r="AI180" s="256"/>
    </row>
    <row r="181" spans="1:35" s="48" customFormat="1" ht="10.5" customHeight="1" x14ac:dyDescent="0.25">
      <c r="A181" s="305">
        <v>22</v>
      </c>
      <c r="B181" s="306"/>
      <c r="C181" s="306"/>
      <c r="D181" s="307"/>
      <c r="E181" s="257" t="s">
        <v>102</v>
      </c>
      <c r="F181" s="257"/>
      <c r="G181" s="257"/>
      <c r="H181" s="257"/>
      <c r="I181" s="257"/>
      <c r="J181" s="257"/>
      <c r="K181" s="257"/>
      <c r="L181" s="257"/>
      <c r="M181" s="257"/>
      <c r="N181" s="257"/>
      <c r="O181" s="257"/>
      <c r="P181" s="257"/>
      <c r="Q181" s="257"/>
      <c r="R181" s="257"/>
      <c r="S181" s="257"/>
      <c r="T181" s="257"/>
      <c r="U181" s="257"/>
      <c r="V181" s="257"/>
      <c r="W181" s="257"/>
      <c r="X181" s="257"/>
      <c r="Y181" s="257"/>
      <c r="Z181" s="257"/>
      <c r="AA181" s="257"/>
      <c r="AB181" s="257"/>
      <c r="AC181" s="257"/>
      <c r="AD181" s="257"/>
      <c r="AE181" s="257"/>
      <c r="AF181" s="257"/>
      <c r="AG181" s="257"/>
      <c r="AH181" s="257"/>
      <c r="AI181" s="257"/>
    </row>
    <row r="182" spans="1:35" s="48" customFormat="1" ht="10.5" customHeight="1" x14ac:dyDescent="0.25">
      <c r="A182" s="308"/>
      <c r="B182" s="185"/>
      <c r="C182" s="185"/>
      <c r="D182" s="309"/>
      <c r="E182" s="262" t="s">
        <v>176</v>
      </c>
      <c r="F182" s="262"/>
      <c r="G182" s="262"/>
      <c r="H182" s="262"/>
      <c r="I182" s="313" t="s">
        <v>184</v>
      </c>
      <c r="J182" s="313"/>
      <c r="K182" s="313"/>
      <c r="L182" s="313"/>
      <c r="M182" s="313"/>
      <c r="N182" s="313"/>
      <c r="O182" s="313"/>
      <c r="P182" s="313"/>
      <c r="Q182" s="313"/>
      <c r="R182" s="313"/>
      <c r="S182" s="313"/>
      <c r="T182" s="313"/>
      <c r="U182" s="313"/>
      <c r="V182" s="313"/>
      <c r="W182" s="313"/>
      <c r="X182" s="313"/>
      <c r="Y182" s="313"/>
      <c r="Z182" s="313"/>
      <c r="AA182" s="313"/>
      <c r="AB182" s="313"/>
      <c r="AC182" s="313"/>
      <c r="AD182" s="313"/>
      <c r="AE182" s="313"/>
      <c r="AF182" s="313"/>
      <c r="AG182" s="313"/>
      <c r="AH182" s="313"/>
      <c r="AI182" s="313"/>
    </row>
    <row r="183" spans="1:35" s="48" customFormat="1" ht="10.5" customHeight="1" x14ac:dyDescent="0.25">
      <c r="A183" s="308"/>
      <c r="B183" s="185"/>
      <c r="C183" s="185"/>
      <c r="D183" s="309"/>
      <c r="E183" s="262"/>
      <c r="F183" s="262"/>
      <c r="G183" s="262"/>
      <c r="H183" s="262"/>
      <c r="I183" s="313"/>
      <c r="J183" s="313"/>
      <c r="K183" s="313"/>
      <c r="L183" s="313"/>
      <c r="M183" s="313"/>
      <c r="N183" s="313"/>
      <c r="O183" s="313"/>
      <c r="P183" s="313"/>
      <c r="Q183" s="313"/>
      <c r="R183" s="313"/>
      <c r="S183" s="313"/>
      <c r="T183" s="313"/>
      <c r="U183" s="313"/>
      <c r="V183" s="313"/>
      <c r="W183" s="313"/>
      <c r="X183" s="313"/>
      <c r="Y183" s="313"/>
      <c r="Z183" s="313"/>
      <c r="AA183" s="313"/>
      <c r="AB183" s="313"/>
      <c r="AC183" s="313"/>
      <c r="AD183" s="313"/>
      <c r="AE183" s="313"/>
      <c r="AF183" s="313"/>
      <c r="AG183" s="313"/>
      <c r="AH183" s="313"/>
      <c r="AI183" s="313"/>
    </row>
    <row r="184" spans="1:35" s="48" customFormat="1" ht="10.5" customHeight="1" x14ac:dyDescent="0.25">
      <c r="A184" s="310"/>
      <c r="B184" s="311"/>
      <c r="C184" s="311"/>
      <c r="D184" s="312"/>
      <c r="E184" s="262" t="s">
        <v>149</v>
      </c>
      <c r="F184" s="262"/>
      <c r="G184" s="262"/>
      <c r="H184" s="262"/>
      <c r="I184" s="256" t="s">
        <v>189</v>
      </c>
      <c r="J184" s="256"/>
      <c r="K184" s="256"/>
      <c r="L184" s="256"/>
      <c r="M184" s="256"/>
      <c r="N184" s="256"/>
      <c r="O184" s="256"/>
      <c r="P184" s="256"/>
      <c r="Q184" s="256"/>
      <c r="R184" s="256"/>
      <c r="S184" s="256"/>
      <c r="T184" s="256"/>
      <c r="U184" s="256"/>
      <c r="V184" s="256"/>
      <c r="W184" s="256"/>
      <c r="X184" s="256"/>
      <c r="Y184" s="256"/>
      <c r="Z184" s="256"/>
      <c r="AA184" s="256"/>
      <c r="AB184" s="256"/>
      <c r="AC184" s="256"/>
      <c r="AD184" s="256"/>
      <c r="AE184" s="256"/>
      <c r="AF184" s="256"/>
      <c r="AG184" s="256"/>
      <c r="AH184" s="256"/>
      <c r="AI184" s="256"/>
    </row>
    <row r="185" spans="1:35" s="13" customFormat="1" ht="6.75" customHeight="1" x14ac:dyDescent="0.25"/>
    <row r="186" spans="1:35" x14ac:dyDescent="0.25">
      <c r="A186" s="13" t="s">
        <v>47</v>
      </c>
      <c r="B186" s="13"/>
      <c r="C186" s="201" t="s">
        <v>107</v>
      </c>
      <c r="D186" s="201"/>
      <c r="E186" s="201"/>
      <c r="F186" s="201"/>
      <c r="G186" s="201"/>
      <c r="H186" s="201"/>
      <c r="I186" s="201"/>
      <c r="J186" s="201"/>
      <c r="K186" s="201"/>
      <c r="L186" s="201"/>
      <c r="M186" s="201"/>
      <c r="N186" s="201"/>
      <c r="O186" s="201"/>
      <c r="P186" s="201"/>
      <c r="Q186" s="201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</row>
    <row r="187" spans="1:35" ht="3" customHeight="1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</row>
    <row r="188" spans="1:35" x14ac:dyDescent="0.25">
      <c r="A188" s="13"/>
      <c r="B188" s="13"/>
      <c r="C188" s="250"/>
      <c r="D188" s="251"/>
      <c r="E188" s="251"/>
      <c r="F188" s="251"/>
      <c r="G188" s="251"/>
      <c r="H188" s="251"/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251"/>
      <c r="T188" s="251"/>
      <c r="U188" s="251"/>
      <c r="V188" s="251"/>
      <c r="W188" s="251"/>
      <c r="X188" s="251"/>
      <c r="Y188" s="251"/>
      <c r="Z188" s="251"/>
      <c r="AA188" s="251"/>
      <c r="AB188" s="251"/>
      <c r="AC188" s="251"/>
      <c r="AD188" s="251"/>
      <c r="AE188" s="251"/>
      <c r="AF188" s="251"/>
      <c r="AG188" s="252"/>
      <c r="AH188" s="24"/>
      <c r="AI188" s="13"/>
    </row>
    <row r="189" spans="1:35" x14ac:dyDescent="0.25">
      <c r="A189" s="13"/>
      <c r="B189" s="13"/>
      <c r="C189" s="247"/>
      <c r="D189" s="248"/>
      <c r="E189" s="248"/>
      <c r="F189" s="248"/>
      <c r="G189" s="248"/>
      <c r="H189" s="248"/>
      <c r="I189" s="248"/>
      <c r="J189" s="248"/>
      <c r="K189" s="248"/>
      <c r="L189" s="248"/>
      <c r="M189" s="248"/>
      <c r="N189" s="248"/>
      <c r="O189" s="248"/>
      <c r="P189" s="248"/>
      <c r="Q189" s="248"/>
      <c r="R189" s="248"/>
      <c r="S189" s="248"/>
      <c r="T189" s="248"/>
      <c r="U189" s="248"/>
      <c r="V189" s="248"/>
      <c r="W189" s="248"/>
      <c r="X189" s="248"/>
      <c r="Y189" s="248"/>
      <c r="Z189" s="248"/>
      <c r="AA189" s="248"/>
      <c r="AB189" s="248"/>
      <c r="AC189" s="248"/>
      <c r="AD189" s="248"/>
      <c r="AE189" s="248"/>
      <c r="AF189" s="248"/>
      <c r="AG189" s="249"/>
      <c r="AH189" s="24"/>
      <c r="AI189" s="13"/>
    </row>
    <row r="190" spans="1:35" x14ac:dyDescent="0.25">
      <c r="A190" s="13"/>
      <c r="B190" s="13"/>
      <c r="C190" s="247"/>
      <c r="D190" s="248"/>
      <c r="E190" s="248"/>
      <c r="F190" s="248"/>
      <c r="G190" s="248"/>
      <c r="H190" s="248"/>
      <c r="I190" s="248"/>
      <c r="J190" s="248"/>
      <c r="K190" s="248"/>
      <c r="L190" s="248"/>
      <c r="M190" s="248"/>
      <c r="N190" s="248"/>
      <c r="O190" s="248"/>
      <c r="P190" s="248"/>
      <c r="Q190" s="248"/>
      <c r="R190" s="248"/>
      <c r="S190" s="248"/>
      <c r="T190" s="248"/>
      <c r="U190" s="248"/>
      <c r="V190" s="248"/>
      <c r="W190" s="248"/>
      <c r="X190" s="248"/>
      <c r="Y190" s="248"/>
      <c r="Z190" s="248"/>
      <c r="AA190" s="248"/>
      <c r="AB190" s="248"/>
      <c r="AC190" s="248"/>
      <c r="AD190" s="248"/>
      <c r="AE190" s="248"/>
      <c r="AF190" s="248"/>
      <c r="AG190" s="249"/>
      <c r="AH190" s="24"/>
      <c r="AI190" s="13"/>
    </row>
    <row r="191" spans="1:35" x14ac:dyDescent="0.25">
      <c r="A191" s="13"/>
      <c r="B191" s="13"/>
      <c r="C191" s="247"/>
      <c r="D191" s="248"/>
      <c r="E191" s="248"/>
      <c r="F191" s="248"/>
      <c r="G191" s="248"/>
      <c r="H191" s="248"/>
      <c r="I191" s="248"/>
      <c r="J191" s="248"/>
      <c r="K191" s="248"/>
      <c r="L191" s="248"/>
      <c r="M191" s="248"/>
      <c r="N191" s="248"/>
      <c r="O191" s="248"/>
      <c r="P191" s="248"/>
      <c r="Q191" s="248"/>
      <c r="R191" s="248"/>
      <c r="S191" s="248"/>
      <c r="T191" s="248"/>
      <c r="U191" s="248"/>
      <c r="V191" s="248"/>
      <c r="W191" s="248"/>
      <c r="X191" s="248"/>
      <c r="Y191" s="248"/>
      <c r="Z191" s="248"/>
      <c r="AA191" s="248"/>
      <c r="AB191" s="248"/>
      <c r="AC191" s="248"/>
      <c r="AD191" s="248"/>
      <c r="AE191" s="248"/>
      <c r="AF191" s="248"/>
      <c r="AG191" s="249"/>
      <c r="AH191" s="24"/>
      <c r="AI191" s="13"/>
    </row>
    <row r="192" spans="1:35" x14ac:dyDescent="0.25">
      <c r="A192" s="13"/>
      <c r="B192" s="13"/>
      <c r="C192" s="247"/>
      <c r="D192" s="248"/>
      <c r="E192" s="248"/>
      <c r="F192" s="248"/>
      <c r="G192" s="248"/>
      <c r="H192" s="248"/>
      <c r="I192" s="248"/>
      <c r="J192" s="248"/>
      <c r="K192" s="248"/>
      <c r="L192" s="248"/>
      <c r="M192" s="248"/>
      <c r="N192" s="248"/>
      <c r="O192" s="248"/>
      <c r="P192" s="248"/>
      <c r="Q192" s="248"/>
      <c r="R192" s="248"/>
      <c r="S192" s="248"/>
      <c r="T192" s="248"/>
      <c r="U192" s="248"/>
      <c r="V192" s="248"/>
      <c r="W192" s="248"/>
      <c r="X192" s="248"/>
      <c r="Y192" s="248"/>
      <c r="Z192" s="248"/>
      <c r="AA192" s="248"/>
      <c r="AB192" s="248"/>
      <c r="AC192" s="248"/>
      <c r="AD192" s="248"/>
      <c r="AE192" s="248"/>
      <c r="AF192" s="248"/>
      <c r="AG192" s="249"/>
      <c r="AH192" s="24"/>
      <c r="AI192" s="13"/>
    </row>
    <row r="193" spans="1:35" x14ac:dyDescent="0.25">
      <c r="A193" s="13"/>
      <c r="B193" s="13"/>
      <c r="C193" s="247"/>
      <c r="D193" s="248"/>
      <c r="E193" s="248"/>
      <c r="F193" s="248"/>
      <c r="G193" s="248"/>
      <c r="H193" s="248"/>
      <c r="I193" s="248"/>
      <c r="J193" s="248"/>
      <c r="K193" s="248"/>
      <c r="L193" s="248"/>
      <c r="M193" s="248"/>
      <c r="N193" s="248"/>
      <c r="O193" s="248"/>
      <c r="P193" s="248"/>
      <c r="Q193" s="248"/>
      <c r="R193" s="248"/>
      <c r="S193" s="248"/>
      <c r="T193" s="248"/>
      <c r="U193" s="248"/>
      <c r="V193" s="248"/>
      <c r="W193" s="248"/>
      <c r="X193" s="248"/>
      <c r="Y193" s="248"/>
      <c r="Z193" s="248"/>
      <c r="AA193" s="248"/>
      <c r="AB193" s="248"/>
      <c r="AC193" s="248"/>
      <c r="AD193" s="248"/>
      <c r="AE193" s="248"/>
      <c r="AF193" s="248"/>
      <c r="AG193" s="249"/>
      <c r="AH193" s="24"/>
      <c r="AI193" s="13"/>
    </row>
    <row r="194" spans="1:35" x14ac:dyDescent="0.25">
      <c r="A194" s="13"/>
      <c r="B194" s="13"/>
      <c r="C194" s="299"/>
      <c r="D194" s="232"/>
      <c r="E194" s="232"/>
      <c r="F194" s="232"/>
      <c r="G194" s="232"/>
      <c r="H194" s="232"/>
      <c r="I194" s="232"/>
      <c r="J194" s="232"/>
      <c r="K194" s="232"/>
      <c r="L194" s="232"/>
      <c r="M194" s="232"/>
      <c r="N194" s="232"/>
      <c r="O194" s="232"/>
      <c r="P194" s="232"/>
      <c r="Q194" s="232"/>
      <c r="R194" s="232"/>
      <c r="S194" s="232"/>
      <c r="T194" s="232"/>
      <c r="U194" s="232"/>
      <c r="V194" s="232"/>
      <c r="W194" s="232"/>
      <c r="X194" s="232"/>
      <c r="Y194" s="232"/>
      <c r="Z194" s="232"/>
      <c r="AA194" s="232"/>
      <c r="AB194" s="232"/>
      <c r="AC194" s="232"/>
      <c r="AD194" s="232"/>
      <c r="AE194" s="232"/>
      <c r="AF194" s="232"/>
      <c r="AG194" s="220"/>
      <c r="AH194" s="13"/>
      <c r="AI194" s="13"/>
    </row>
    <row r="195" spans="1:35" s="13" customFormat="1" x14ac:dyDescent="0.25">
      <c r="C195" s="299"/>
      <c r="D195" s="232"/>
      <c r="E195" s="232"/>
      <c r="F195" s="232"/>
      <c r="G195" s="232"/>
      <c r="H195" s="232"/>
      <c r="I195" s="232"/>
      <c r="J195" s="232"/>
      <c r="K195" s="232"/>
      <c r="L195" s="232"/>
      <c r="M195" s="232"/>
      <c r="N195" s="232"/>
      <c r="O195" s="232"/>
      <c r="P195" s="232"/>
      <c r="Q195" s="232"/>
      <c r="R195" s="232"/>
      <c r="S195" s="232"/>
      <c r="T195" s="232"/>
      <c r="U195" s="232"/>
      <c r="V195" s="232"/>
      <c r="W195" s="232"/>
      <c r="X195" s="232"/>
      <c r="Y195" s="232"/>
      <c r="Z195" s="232"/>
      <c r="AA195" s="232"/>
      <c r="AB195" s="232"/>
      <c r="AC195" s="232"/>
      <c r="AD195" s="232"/>
      <c r="AE195" s="232"/>
      <c r="AF195" s="232"/>
      <c r="AG195" s="220"/>
    </row>
    <row r="196" spans="1:35" s="13" customFormat="1" x14ac:dyDescent="0.25">
      <c r="C196" s="299"/>
      <c r="D196" s="232"/>
      <c r="E196" s="232"/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  <c r="R196" s="232"/>
      <c r="S196" s="232"/>
      <c r="T196" s="232"/>
      <c r="U196" s="232"/>
      <c r="V196" s="232"/>
      <c r="W196" s="232"/>
      <c r="X196" s="232"/>
      <c r="Y196" s="232"/>
      <c r="Z196" s="232"/>
      <c r="AA196" s="232"/>
      <c r="AB196" s="232"/>
      <c r="AC196" s="232"/>
      <c r="AD196" s="232"/>
      <c r="AE196" s="232"/>
      <c r="AF196" s="232"/>
      <c r="AG196" s="220"/>
    </row>
    <row r="197" spans="1:35" s="13" customFormat="1" x14ac:dyDescent="0.25">
      <c r="C197" s="299"/>
      <c r="D197" s="232"/>
      <c r="E197" s="232"/>
      <c r="F197" s="232"/>
      <c r="G197" s="232"/>
      <c r="H197" s="232"/>
      <c r="I197" s="232"/>
      <c r="J197" s="232"/>
      <c r="K197" s="232"/>
      <c r="L197" s="232"/>
      <c r="M197" s="232"/>
      <c r="N197" s="232"/>
      <c r="O197" s="232"/>
      <c r="P197" s="232"/>
      <c r="Q197" s="232"/>
      <c r="R197" s="232"/>
      <c r="S197" s="232"/>
      <c r="T197" s="232"/>
      <c r="U197" s="232"/>
      <c r="V197" s="232"/>
      <c r="W197" s="232"/>
      <c r="X197" s="232"/>
      <c r="Y197" s="232"/>
      <c r="Z197" s="232"/>
      <c r="AA197" s="232"/>
      <c r="AB197" s="232"/>
      <c r="AC197" s="232"/>
      <c r="AD197" s="232"/>
      <c r="AE197" s="232"/>
      <c r="AF197" s="232"/>
      <c r="AG197" s="220"/>
    </row>
    <row r="198" spans="1:35" s="13" customFormat="1" x14ac:dyDescent="0.25">
      <c r="C198" s="299"/>
      <c r="D198" s="232"/>
      <c r="E198" s="232"/>
      <c r="F198" s="232"/>
      <c r="G198" s="232"/>
      <c r="H198" s="232"/>
      <c r="I198" s="232"/>
      <c r="J198" s="232"/>
      <c r="K198" s="232"/>
      <c r="L198" s="232"/>
      <c r="M198" s="232"/>
      <c r="N198" s="232"/>
      <c r="O198" s="232"/>
      <c r="P198" s="232"/>
      <c r="Q198" s="232"/>
      <c r="R198" s="232"/>
      <c r="S198" s="232"/>
      <c r="T198" s="232"/>
      <c r="U198" s="232"/>
      <c r="V198" s="232"/>
      <c r="W198" s="232"/>
      <c r="X198" s="232"/>
      <c r="Y198" s="232"/>
      <c r="Z198" s="232"/>
      <c r="AA198" s="232"/>
      <c r="AB198" s="232"/>
      <c r="AC198" s="232"/>
      <c r="AD198" s="232"/>
      <c r="AE198" s="232"/>
      <c r="AF198" s="232"/>
      <c r="AG198" s="220"/>
    </row>
    <row r="199" spans="1:35" s="13" customFormat="1" x14ac:dyDescent="0.25">
      <c r="C199" s="299"/>
      <c r="D199" s="232"/>
      <c r="E199" s="232"/>
      <c r="F199" s="232"/>
      <c r="G199" s="232"/>
      <c r="H199" s="232"/>
      <c r="I199" s="232"/>
      <c r="J199" s="232"/>
      <c r="K199" s="232"/>
      <c r="L199" s="232"/>
      <c r="M199" s="232"/>
      <c r="N199" s="232"/>
      <c r="O199" s="232"/>
      <c r="P199" s="232"/>
      <c r="Q199" s="232"/>
      <c r="R199" s="232"/>
      <c r="S199" s="232"/>
      <c r="T199" s="232"/>
      <c r="U199" s="232"/>
      <c r="V199" s="232"/>
      <c r="W199" s="232"/>
      <c r="X199" s="232"/>
      <c r="Y199" s="232"/>
      <c r="Z199" s="232"/>
      <c r="AA199" s="232"/>
      <c r="AB199" s="232"/>
      <c r="AC199" s="232"/>
      <c r="AD199" s="232"/>
      <c r="AE199" s="232"/>
      <c r="AF199" s="232"/>
      <c r="AG199" s="220"/>
    </row>
    <row r="200" spans="1:35" s="13" customFormat="1" x14ac:dyDescent="0.25">
      <c r="C200" s="299"/>
      <c r="D200" s="232"/>
      <c r="E200" s="232"/>
      <c r="F200" s="232"/>
      <c r="G200" s="232"/>
      <c r="H200" s="232"/>
      <c r="I200" s="232"/>
      <c r="J200" s="232"/>
      <c r="K200" s="232"/>
      <c r="L200" s="232"/>
      <c r="M200" s="232"/>
      <c r="N200" s="232"/>
      <c r="O200" s="232"/>
      <c r="P200" s="232"/>
      <c r="Q200" s="232"/>
      <c r="R200" s="232"/>
      <c r="S200" s="232"/>
      <c r="T200" s="232"/>
      <c r="U200" s="232"/>
      <c r="V200" s="232"/>
      <c r="W200" s="232"/>
      <c r="X200" s="232"/>
      <c r="Y200" s="232"/>
      <c r="Z200" s="232"/>
      <c r="AA200" s="232"/>
      <c r="AB200" s="232"/>
      <c r="AC200" s="232"/>
      <c r="AD200" s="232"/>
      <c r="AE200" s="232"/>
      <c r="AF200" s="232"/>
      <c r="AG200" s="220"/>
    </row>
    <row r="201" spans="1:35" s="13" customFormat="1" x14ac:dyDescent="0.25">
      <c r="C201" s="299"/>
      <c r="D201" s="232"/>
      <c r="E201" s="232"/>
      <c r="F201" s="232"/>
      <c r="G201" s="232"/>
      <c r="H201" s="232"/>
      <c r="I201" s="232"/>
      <c r="J201" s="232"/>
      <c r="K201" s="232"/>
      <c r="L201" s="232"/>
      <c r="M201" s="232"/>
      <c r="N201" s="232"/>
      <c r="O201" s="232"/>
      <c r="P201" s="232"/>
      <c r="Q201" s="232"/>
      <c r="R201" s="232"/>
      <c r="S201" s="232"/>
      <c r="T201" s="232"/>
      <c r="U201" s="232"/>
      <c r="V201" s="232"/>
      <c r="W201" s="232"/>
      <c r="X201" s="232"/>
      <c r="Y201" s="232"/>
      <c r="Z201" s="232"/>
      <c r="AA201" s="232"/>
      <c r="AB201" s="232"/>
      <c r="AC201" s="232"/>
      <c r="AD201" s="232"/>
      <c r="AE201" s="232"/>
      <c r="AF201" s="232"/>
      <c r="AG201" s="220"/>
    </row>
    <row r="202" spans="1:35" s="13" customFormat="1" x14ac:dyDescent="0.25">
      <c r="C202" s="299"/>
      <c r="D202" s="232"/>
      <c r="E202" s="232"/>
      <c r="F202" s="232"/>
      <c r="G202" s="232"/>
      <c r="H202" s="232"/>
      <c r="I202" s="232"/>
      <c r="J202" s="232"/>
      <c r="K202" s="232"/>
      <c r="L202" s="232"/>
      <c r="M202" s="232"/>
      <c r="N202" s="232"/>
      <c r="O202" s="232"/>
      <c r="P202" s="232"/>
      <c r="Q202" s="232"/>
      <c r="R202" s="232"/>
      <c r="S202" s="232"/>
      <c r="T202" s="232"/>
      <c r="U202" s="232"/>
      <c r="V202" s="232"/>
      <c r="W202" s="232"/>
      <c r="X202" s="232"/>
      <c r="Y202" s="232"/>
      <c r="Z202" s="232"/>
      <c r="AA202" s="232"/>
      <c r="AB202" s="232"/>
      <c r="AC202" s="232"/>
      <c r="AD202" s="232"/>
      <c r="AE202" s="232"/>
      <c r="AF202" s="232"/>
      <c r="AG202" s="220"/>
    </row>
    <row r="203" spans="1:35" s="13" customFormat="1" x14ac:dyDescent="0.25">
      <c r="C203" s="292"/>
      <c r="D203" s="293"/>
      <c r="E203" s="293"/>
      <c r="F203" s="293"/>
      <c r="G203" s="293"/>
      <c r="H203" s="293"/>
      <c r="I203" s="293"/>
      <c r="J203" s="293"/>
      <c r="K203" s="293"/>
      <c r="L203" s="293"/>
      <c r="M203" s="293"/>
      <c r="N203" s="293"/>
      <c r="O203" s="293"/>
      <c r="P203" s="293"/>
      <c r="Q203" s="293"/>
      <c r="R203" s="293"/>
      <c r="S203" s="293"/>
      <c r="T203" s="293"/>
      <c r="U203" s="293"/>
      <c r="V203" s="293"/>
      <c r="W203" s="293"/>
      <c r="X203" s="293"/>
      <c r="Y203" s="293"/>
      <c r="Z203" s="293"/>
      <c r="AA203" s="293"/>
      <c r="AB203" s="293"/>
      <c r="AC203" s="293"/>
      <c r="AD203" s="293"/>
      <c r="AE203" s="293"/>
      <c r="AF203" s="293"/>
      <c r="AG203" s="294"/>
    </row>
    <row r="204" spans="1:35" s="13" customFormat="1" x14ac:dyDescent="0.25">
      <c r="C204" s="232"/>
      <c r="D204" s="232"/>
      <c r="E204" s="232"/>
      <c r="F204" s="232"/>
      <c r="G204" s="232"/>
      <c r="H204" s="232"/>
      <c r="I204" s="232"/>
      <c r="J204" s="232"/>
      <c r="K204" s="232"/>
      <c r="L204" s="232"/>
      <c r="M204" s="232"/>
      <c r="N204" s="232"/>
      <c r="O204" s="232"/>
      <c r="P204" s="232"/>
      <c r="Q204" s="232"/>
      <c r="R204" s="232"/>
      <c r="S204" s="232"/>
      <c r="T204" s="232"/>
      <c r="U204" s="232"/>
      <c r="V204" s="232"/>
      <c r="W204" s="232"/>
      <c r="X204" s="232"/>
      <c r="Y204" s="232"/>
      <c r="Z204" s="232"/>
      <c r="AA204" s="232"/>
      <c r="AB204" s="232"/>
      <c r="AC204" s="232"/>
      <c r="AD204" s="232"/>
      <c r="AE204" s="232"/>
      <c r="AF204" s="232"/>
      <c r="AG204" s="232"/>
    </row>
    <row r="205" spans="1:35" x14ac:dyDescent="0.25">
      <c r="A205" s="13"/>
      <c r="B205" s="13"/>
      <c r="C205" s="246"/>
      <c r="D205" s="246"/>
      <c r="E205" s="246"/>
      <c r="F205" s="246"/>
      <c r="G205" s="246"/>
      <c r="H205" s="246"/>
      <c r="I205" s="246"/>
      <c r="J205" s="246"/>
      <c r="K205" s="13"/>
      <c r="L205" s="246"/>
      <c r="M205" s="246"/>
      <c r="N205" s="246"/>
      <c r="O205" s="246"/>
      <c r="P205" s="246"/>
      <c r="Q205" s="246"/>
      <c r="R205" s="246"/>
      <c r="S205" s="246"/>
      <c r="T205" s="246"/>
      <c r="U205" s="246"/>
      <c r="V205" s="13"/>
      <c r="W205" s="246"/>
      <c r="X205" s="246"/>
      <c r="Y205" s="246"/>
      <c r="Z205" s="246"/>
      <c r="AA205" s="13"/>
      <c r="AB205" s="246"/>
      <c r="AC205" s="246"/>
      <c r="AD205" s="246"/>
      <c r="AE205" s="246"/>
      <c r="AF205" s="246"/>
      <c r="AG205" s="246"/>
      <c r="AH205" s="13"/>
      <c r="AI205" s="13"/>
    </row>
    <row r="206" spans="1:35" s="49" customFormat="1" ht="9" customHeight="1" x14ac:dyDescent="0.25">
      <c r="A206" s="25"/>
      <c r="B206" s="25"/>
      <c r="C206" s="199" t="s">
        <v>110</v>
      </c>
      <c r="D206" s="199"/>
      <c r="E206" s="199"/>
      <c r="F206" s="199"/>
      <c r="G206" s="199"/>
      <c r="H206" s="199"/>
      <c r="I206" s="199"/>
      <c r="J206" s="199"/>
      <c r="K206" s="25"/>
      <c r="L206" s="199" t="s">
        <v>111</v>
      </c>
      <c r="M206" s="199"/>
      <c r="N206" s="199"/>
      <c r="O206" s="199"/>
      <c r="P206" s="199"/>
      <c r="Q206" s="199"/>
      <c r="R206" s="199"/>
      <c r="S206" s="199"/>
      <c r="T206" s="199"/>
      <c r="U206" s="199"/>
      <c r="V206" s="25"/>
      <c r="W206" s="199" t="s">
        <v>112</v>
      </c>
      <c r="X206" s="199"/>
      <c r="Y206" s="199"/>
      <c r="Z206" s="199"/>
      <c r="AA206" s="25"/>
      <c r="AB206" s="199" t="s">
        <v>113</v>
      </c>
      <c r="AC206" s="199"/>
      <c r="AD206" s="199"/>
      <c r="AE206" s="199"/>
      <c r="AF206" s="199"/>
      <c r="AG206" s="199"/>
      <c r="AH206" s="25"/>
      <c r="AI206" s="25"/>
    </row>
    <row r="207" spans="1:35" ht="6.75" customHeight="1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</row>
    <row r="208" spans="1:35" x14ac:dyDescent="0.25">
      <c r="A208" s="13"/>
      <c r="B208" s="13"/>
      <c r="C208" s="246"/>
      <c r="D208" s="246"/>
      <c r="E208" s="246"/>
      <c r="F208" s="246"/>
      <c r="G208" s="246"/>
      <c r="H208" s="246"/>
      <c r="I208" s="246"/>
      <c r="J208" s="246"/>
      <c r="K208" s="13"/>
      <c r="L208" s="246"/>
      <c r="M208" s="246"/>
      <c r="N208" s="246"/>
      <c r="O208" s="246"/>
      <c r="P208" s="246"/>
      <c r="Q208" s="246"/>
      <c r="R208" s="246"/>
      <c r="S208" s="246"/>
      <c r="T208" s="246"/>
      <c r="U208" s="246"/>
      <c r="V208" s="13"/>
      <c r="W208" s="246"/>
      <c r="X208" s="246"/>
      <c r="Y208" s="246"/>
      <c r="Z208" s="246"/>
      <c r="AA208" s="13"/>
      <c r="AB208" s="246"/>
      <c r="AC208" s="246"/>
      <c r="AD208" s="246"/>
      <c r="AE208" s="246"/>
      <c r="AF208" s="246"/>
      <c r="AG208" s="246"/>
      <c r="AH208" s="13"/>
      <c r="AI208" s="13"/>
    </row>
    <row r="209" spans="1:35" ht="9" customHeight="1" x14ac:dyDescent="0.25">
      <c r="A209" s="13"/>
      <c r="B209" s="13"/>
      <c r="C209" s="199" t="s">
        <v>110</v>
      </c>
      <c r="D209" s="199"/>
      <c r="E209" s="199"/>
      <c r="F209" s="199"/>
      <c r="G209" s="199"/>
      <c r="H209" s="199"/>
      <c r="I209" s="199"/>
      <c r="J209" s="199"/>
      <c r="K209" s="25"/>
      <c r="L209" s="199" t="s">
        <v>111</v>
      </c>
      <c r="M209" s="199"/>
      <c r="N209" s="199"/>
      <c r="O209" s="199"/>
      <c r="P209" s="199"/>
      <c r="Q209" s="199"/>
      <c r="R209" s="199"/>
      <c r="S209" s="199"/>
      <c r="T209" s="199"/>
      <c r="U209" s="199"/>
      <c r="V209" s="25"/>
      <c r="W209" s="199" t="s">
        <v>112</v>
      </c>
      <c r="X209" s="199"/>
      <c r="Y209" s="199"/>
      <c r="Z209" s="199"/>
      <c r="AA209" s="25"/>
      <c r="AB209" s="199" t="s">
        <v>113</v>
      </c>
      <c r="AC209" s="199"/>
      <c r="AD209" s="199"/>
      <c r="AE209" s="199"/>
      <c r="AF209" s="199"/>
      <c r="AG209" s="199"/>
      <c r="AH209" s="13"/>
      <c r="AI209" s="13"/>
    </row>
    <row r="210" spans="1:35" ht="6.75" customHeight="1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</row>
    <row r="211" spans="1:35" x14ac:dyDescent="0.25">
      <c r="A211" s="13"/>
      <c r="B211" s="13"/>
      <c r="C211" s="246"/>
      <c r="D211" s="246"/>
      <c r="E211" s="246"/>
      <c r="F211" s="246"/>
      <c r="G211" s="246"/>
      <c r="H211" s="246"/>
      <c r="I211" s="246"/>
      <c r="J211" s="246"/>
      <c r="K211" s="13"/>
      <c r="L211" s="246"/>
      <c r="M211" s="246"/>
      <c r="N211" s="246"/>
      <c r="O211" s="246"/>
      <c r="P211" s="246"/>
      <c r="Q211" s="246"/>
      <c r="R211" s="246"/>
      <c r="S211" s="246"/>
      <c r="T211" s="246"/>
      <c r="U211" s="246"/>
      <c r="V211" s="13"/>
      <c r="W211" s="246"/>
      <c r="X211" s="246"/>
      <c r="Y211" s="246"/>
      <c r="Z211" s="246"/>
      <c r="AA211" s="13"/>
      <c r="AB211" s="246"/>
      <c r="AC211" s="246"/>
      <c r="AD211" s="246"/>
      <c r="AE211" s="246"/>
      <c r="AF211" s="246"/>
      <c r="AG211" s="246"/>
      <c r="AH211" s="13"/>
      <c r="AI211" s="13"/>
    </row>
    <row r="212" spans="1:35" ht="9" customHeight="1" x14ac:dyDescent="0.25">
      <c r="A212" s="13"/>
      <c r="B212" s="13"/>
      <c r="C212" s="199" t="s">
        <v>110</v>
      </c>
      <c r="D212" s="199"/>
      <c r="E212" s="199"/>
      <c r="F212" s="199"/>
      <c r="G212" s="199"/>
      <c r="H212" s="199"/>
      <c r="I212" s="199"/>
      <c r="J212" s="199"/>
      <c r="K212" s="25"/>
      <c r="L212" s="199" t="s">
        <v>111</v>
      </c>
      <c r="M212" s="199"/>
      <c r="N212" s="199"/>
      <c r="O212" s="199"/>
      <c r="P212" s="199"/>
      <c r="Q212" s="199"/>
      <c r="R212" s="199"/>
      <c r="S212" s="199"/>
      <c r="T212" s="199"/>
      <c r="U212" s="199"/>
      <c r="V212" s="25"/>
      <c r="W212" s="199" t="s">
        <v>112</v>
      </c>
      <c r="X212" s="199"/>
      <c r="Y212" s="199"/>
      <c r="Z212" s="199"/>
      <c r="AA212" s="25"/>
      <c r="AB212" s="199" t="s">
        <v>113</v>
      </c>
      <c r="AC212" s="199"/>
      <c r="AD212" s="199"/>
      <c r="AE212" s="199"/>
      <c r="AF212" s="199"/>
      <c r="AG212" s="199"/>
      <c r="AH212" s="13"/>
      <c r="AI212" s="13"/>
    </row>
    <row r="213" spans="1:35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</row>
  </sheetData>
  <sheetProtection password="CC17" sheet="1" objects="1" scenarios="1" selectLockedCells="1"/>
  <customSheetViews>
    <customSheetView guid="{715602FD-3052-421A-8AE4-FF445DC56363}" scale="120" showPageBreaks="1" printArea="1" state="hidden" view="pageBreakPreview">
      <selection activeCell="AJ214" sqref="AJ214"/>
      <pageMargins left="0.78740157480314965" right="0.39370078740157483" top="0.59055118110236227" bottom="0.59055118110236227" header="0.31496062992125984" footer="0.31496062992125984"/>
      <pageSetup paperSize="9" orientation="portrait" r:id="rId1"/>
      <headerFooter alignWithMargins="0"/>
    </customSheetView>
  </customSheetViews>
  <mergeCells count="495">
    <mergeCell ref="A108:D110"/>
    <mergeCell ref="A94:D97"/>
    <mergeCell ref="A88:D93"/>
    <mergeCell ref="A82:D87"/>
    <mergeCell ref="A9:AI9"/>
    <mergeCell ref="A6:AI7"/>
    <mergeCell ref="Y51:Z51"/>
    <mergeCell ref="AA51:AB51"/>
    <mergeCell ref="AD51:AE51"/>
    <mergeCell ref="AF51:AG51"/>
    <mergeCell ref="I110:AI110"/>
    <mergeCell ref="P15:AH15"/>
    <mergeCell ref="B15:O15"/>
    <mergeCell ref="C65:AG65"/>
    <mergeCell ref="C66:AG66"/>
    <mergeCell ref="C20:AG20"/>
    <mergeCell ref="C21:D23"/>
    <mergeCell ref="E21:I23"/>
    <mergeCell ref="J21:O22"/>
    <mergeCell ref="V21:AA22"/>
    <mergeCell ref="AB21:AG22"/>
    <mergeCell ref="C71:AG71"/>
    <mergeCell ref="C74:AH74"/>
    <mergeCell ref="E90:H90"/>
    <mergeCell ref="A181:D184"/>
    <mergeCell ref="A178:D180"/>
    <mergeCell ref="A175:D177"/>
    <mergeCell ref="A171:D174"/>
    <mergeCell ref="A116:D120"/>
    <mergeCell ref="A111:D115"/>
    <mergeCell ref="A146:D146"/>
    <mergeCell ref="A147:D152"/>
    <mergeCell ref="A158:D162"/>
    <mergeCell ref="A153:D157"/>
    <mergeCell ref="A121:D124"/>
    <mergeCell ref="A131:D134"/>
    <mergeCell ref="A125:D130"/>
    <mergeCell ref="A167:D170"/>
    <mergeCell ref="E184:H184"/>
    <mergeCell ref="I184:AI184"/>
    <mergeCell ref="E181:AI181"/>
    <mergeCell ref="I160:AI160"/>
    <mergeCell ref="E146:H146"/>
    <mergeCell ref="I146:AI146"/>
    <mergeCell ref="E172:H172"/>
    <mergeCell ref="I165:AI165"/>
    <mergeCell ref="E171:AI171"/>
    <mergeCell ref="E175:AI175"/>
    <mergeCell ref="I176:AI176"/>
    <mergeCell ref="I173:AI173"/>
    <mergeCell ref="E182:H183"/>
    <mergeCell ref="I179:AI179"/>
    <mergeCell ref="I182:AI183"/>
    <mergeCell ref="E155:H155"/>
    <mergeCell ref="E151:H151"/>
    <mergeCell ref="E154:H154"/>
    <mergeCell ref="I172:AI172"/>
    <mergeCell ref="E152:H152"/>
    <mergeCell ref="I134:AI134"/>
    <mergeCell ref="I119:AI119"/>
    <mergeCell ref="I120:AI120"/>
    <mergeCell ref="I115:AI115"/>
    <mergeCell ref="I122:AI122"/>
    <mergeCell ref="E121:AI121"/>
    <mergeCell ref="E122:H122"/>
    <mergeCell ref="E119:H119"/>
    <mergeCell ref="E120:H120"/>
    <mergeCell ref="I132:AI132"/>
    <mergeCell ref="I133:AI133"/>
    <mergeCell ref="E118:H118"/>
    <mergeCell ref="I117:AI117"/>
    <mergeCell ref="I118:AI118"/>
    <mergeCell ref="I123:AI123"/>
    <mergeCell ref="I127:AI127"/>
    <mergeCell ref="I126:AI126"/>
    <mergeCell ref="E125:AI125"/>
    <mergeCell ref="I129:AI129"/>
    <mergeCell ref="I130:AI130"/>
    <mergeCell ref="E130:H130"/>
    <mergeCell ref="E102:H102"/>
    <mergeCell ref="E103:H103"/>
    <mergeCell ref="I112:AI112"/>
    <mergeCell ref="E105:AI105"/>
    <mergeCell ref="E104:H104"/>
    <mergeCell ref="I106:AI106"/>
    <mergeCell ref="I107:AI107"/>
    <mergeCell ref="E111:AI111"/>
    <mergeCell ref="E116:AI116"/>
    <mergeCell ref="E109:H109"/>
    <mergeCell ref="I104:AI104"/>
    <mergeCell ref="I109:AI109"/>
    <mergeCell ref="E108:AI108"/>
    <mergeCell ref="I113:AI113"/>
    <mergeCell ref="I114:AI114"/>
    <mergeCell ref="E94:AI94"/>
    <mergeCell ref="I97:AI97"/>
    <mergeCell ref="E148:H148"/>
    <mergeCell ref="E134:H134"/>
    <mergeCell ref="I99:AI100"/>
    <mergeCell ref="E95:H95"/>
    <mergeCell ref="E96:H96"/>
    <mergeCell ref="E97:H97"/>
    <mergeCell ref="E132:H132"/>
    <mergeCell ref="E133:H133"/>
    <mergeCell ref="E123:H123"/>
    <mergeCell ref="E124:H124"/>
    <mergeCell ref="E131:AI131"/>
    <mergeCell ref="E126:H126"/>
    <mergeCell ref="E99:H100"/>
    <mergeCell ref="E101:H101"/>
    <mergeCell ref="E117:H117"/>
    <mergeCell ref="E107:H107"/>
    <mergeCell ref="E110:H110"/>
    <mergeCell ref="I95:AI95"/>
    <mergeCell ref="I96:AI96"/>
    <mergeCell ref="I128:AI128"/>
    <mergeCell ref="I102:AI102"/>
    <mergeCell ref="I103:AI103"/>
    <mergeCell ref="E91:H91"/>
    <mergeCell ref="E92:H92"/>
    <mergeCell ref="E93:H93"/>
    <mergeCell ref="I91:AI91"/>
    <mergeCell ref="E83:H83"/>
    <mergeCell ref="I83:AI83"/>
    <mergeCell ref="I84:AI84"/>
    <mergeCell ref="I85:AI85"/>
    <mergeCell ref="I86:AI86"/>
    <mergeCell ref="I90:AI90"/>
    <mergeCell ref="I87:AI87"/>
    <mergeCell ref="E84:H84"/>
    <mergeCell ref="I93:AI93"/>
    <mergeCell ref="E82:AI82"/>
    <mergeCell ref="E88:AI88"/>
    <mergeCell ref="I92:AI92"/>
    <mergeCell ref="C199:AG199"/>
    <mergeCell ref="E156:H156"/>
    <mergeCell ref="E157:H157"/>
    <mergeCell ref="E159:H159"/>
    <mergeCell ref="C193:AG193"/>
    <mergeCell ref="I168:AI168"/>
    <mergeCell ref="C198:AG198"/>
    <mergeCell ref="A138:D143"/>
    <mergeCell ref="A135:D137"/>
    <mergeCell ref="E147:AI147"/>
    <mergeCell ref="I164:AI164"/>
    <mergeCell ref="I161:AI161"/>
    <mergeCell ref="E139:H140"/>
    <mergeCell ref="E160:H160"/>
    <mergeCell ref="E161:H161"/>
    <mergeCell ref="E162:H162"/>
    <mergeCell ref="I136:AI136"/>
    <mergeCell ref="E149:H149"/>
    <mergeCell ref="E150:H150"/>
    <mergeCell ref="A163:D166"/>
    <mergeCell ref="E167:AI167"/>
    <mergeCell ref="C192:AG192"/>
    <mergeCell ref="E166:H166"/>
    <mergeCell ref="E168:H168"/>
    <mergeCell ref="E179:H179"/>
    <mergeCell ref="E164:H164"/>
    <mergeCell ref="C196:AG196"/>
    <mergeCell ref="E98:AI98"/>
    <mergeCell ref="I101:AI101"/>
    <mergeCell ref="I89:AI89"/>
    <mergeCell ref="A98:D104"/>
    <mergeCell ref="E89:H89"/>
    <mergeCell ref="A105:D107"/>
    <mergeCell ref="E106:H106"/>
    <mergeCell ref="I124:AI124"/>
    <mergeCell ref="I166:AI166"/>
    <mergeCell ref="C194:AG194"/>
    <mergeCell ref="C195:AG195"/>
    <mergeCell ref="E170:H170"/>
    <mergeCell ref="E153:AI153"/>
    <mergeCell ref="E127:H127"/>
    <mergeCell ref="E128:H128"/>
    <mergeCell ref="E129:H129"/>
    <mergeCell ref="E137:H137"/>
    <mergeCell ref="E143:H143"/>
    <mergeCell ref="C201:AG201"/>
    <mergeCell ref="I150:AI150"/>
    <mergeCell ref="I151:AI151"/>
    <mergeCell ref="I152:AI152"/>
    <mergeCell ref="I162:AI162"/>
    <mergeCell ref="E173:H173"/>
    <mergeCell ref="E174:H174"/>
    <mergeCell ref="E176:H176"/>
    <mergeCell ref="E177:H177"/>
    <mergeCell ref="C191:AG191"/>
    <mergeCell ref="E158:AI158"/>
    <mergeCell ref="E180:H180"/>
    <mergeCell ref="I180:AI180"/>
    <mergeCell ref="E169:H169"/>
    <mergeCell ref="E165:H165"/>
    <mergeCell ref="E178:AI178"/>
    <mergeCell ref="I174:AI174"/>
    <mergeCell ref="I169:AI169"/>
    <mergeCell ref="I170:AI170"/>
    <mergeCell ref="I177:AI177"/>
    <mergeCell ref="C197:AG197"/>
    <mergeCell ref="E163:AI163"/>
    <mergeCell ref="C200:AG200"/>
    <mergeCell ref="C190:AG190"/>
    <mergeCell ref="B12:O12"/>
    <mergeCell ref="P12:AH12"/>
    <mergeCell ref="B13:O13"/>
    <mergeCell ref="P13:AH13"/>
    <mergeCell ref="B11:O11"/>
    <mergeCell ref="P11:AH11"/>
    <mergeCell ref="Q1:AI1"/>
    <mergeCell ref="Q2:AI2"/>
    <mergeCell ref="Q3:AI3"/>
    <mergeCell ref="Q4:AI4"/>
    <mergeCell ref="B14:O14"/>
    <mergeCell ref="P14:AH14"/>
    <mergeCell ref="C203:AG203"/>
    <mergeCell ref="C204:AG204"/>
    <mergeCell ref="B16:O16"/>
    <mergeCell ref="P16:AH16"/>
    <mergeCell ref="A76:B76"/>
    <mergeCell ref="H76:I76"/>
    <mergeCell ref="J76:K76"/>
    <mergeCell ref="L76:N76"/>
    <mergeCell ref="C79:AI79"/>
    <mergeCell ref="A81:D81"/>
    <mergeCell ref="E81:H81"/>
    <mergeCell ref="I81:AI81"/>
    <mergeCell ref="H78:I78"/>
    <mergeCell ref="J78:K78"/>
    <mergeCell ref="L78:N78"/>
    <mergeCell ref="O78:P78"/>
    <mergeCell ref="C202:AG202"/>
    <mergeCell ref="E112:H112"/>
    <mergeCell ref="E113:H113"/>
    <mergeCell ref="E114:H114"/>
    <mergeCell ref="E115:H115"/>
    <mergeCell ref="I156:AI156"/>
    <mergeCell ref="C24:D24"/>
    <mergeCell ref="E24:I24"/>
    <mergeCell ref="J24:L24"/>
    <mergeCell ref="M24:O24"/>
    <mergeCell ref="AB24:AD24"/>
    <mergeCell ref="AE24:AG24"/>
    <mergeCell ref="AB23:AD23"/>
    <mergeCell ref="AE23:AG23"/>
    <mergeCell ref="P21:U22"/>
    <mergeCell ref="P24:R24"/>
    <mergeCell ref="S24:U24"/>
    <mergeCell ref="V24:X24"/>
    <mergeCell ref="Y24:AA24"/>
    <mergeCell ref="J23:L23"/>
    <mergeCell ref="M23:O23"/>
    <mergeCell ref="P23:R23"/>
    <mergeCell ref="S23:U23"/>
    <mergeCell ref="V23:X23"/>
    <mergeCell ref="Y23:AA23"/>
    <mergeCell ref="V25:X25"/>
    <mergeCell ref="Y25:AA25"/>
    <mergeCell ref="AB25:AD25"/>
    <mergeCell ref="AE25:AG25"/>
    <mergeCell ref="C26:D26"/>
    <mergeCell ref="E26:I26"/>
    <mergeCell ref="J26:L26"/>
    <mergeCell ref="M26:O26"/>
    <mergeCell ref="P26:R26"/>
    <mergeCell ref="S26:U26"/>
    <mergeCell ref="C25:D25"/>
    <mergeCell ref="E25:I25"/>
    <mergeCell ref="J25:L25"/>
    <mergeCell ref="M25:O25"/>
    <mergeCell ref="P25:R25"/>
    <mergeCell ref="S25:U25"/>
    <mergeCell ref="V26:X26"/>
    <mergeCell ref="Y26:AA26"/>
    <mergeCell ref="AB26:AD26"/>
    <mergeCell ref="AE26:AG26"/>
    <mergeCell ref="AE27:AG27"/>
    <mergeCell ref="C28:D28"/>
    <mergeCell ref="E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C27:D27"/>
    <mergeCell ref="E27:I27"/>
    <mergeCell ref="J27:L27"/>
    <mergeCell ref="M27:O27"/>
    <mergeCell ref="P27:R27"/>
    <mergeCell ref="S27:U27"/>
    <mergeCell ref="V27:X27"/>
    <mergeCell ref="Y27:AA27"/>
    <mergeCell ref="AB27:AD27"/>
    <mergeCell ref="AE29:AG29"/>
    <mergeCell ref="C30:D30"/>
    <mergeCell ref="E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C29:D29"/>
    <mergeCell ref="E29:I29"/>
    <mergeCell ref="J29:L29"/>
    <mergeCell ref="M29:O29"/>
    <mergeCell ref="P29:R29"/>
    <mergeCell ref="S29:U29"/>
    <mergeCell ref="V29:X29"/>
    <mergeCell ref="Y29:AA29"/>
    <mergeCell ref="AB29:AD29"/>
    <mergeCell ref="AE31:AG31"/>
    <mergeCell ref="C32:D32"/>
    <mergeCell ref="E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C31:D31"/>
    <mergeCell ref="E31:I31"/>
    <mergeCell ref="J31:L31"/>
    <mergeCell ref="M31:O31"/>
    <mergeCell ref="P31:R31"/>
    <mergeCell ref="S31:U31"/>
    <mergeCell ref="V31:X31"/>
    <mergeCell ref="Y31:AA31"/>
    <mergeCell ref="AB31:AD31"/>
    <mergeCell ref="Y35:AA35"/>
    <mergeCell ref="AB35:AD35"/>
    <mergeCell ref="AE33:AG33"/>
    <mergeCell ref="C34:D34"/>
    <mergeCell ref="E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C33:D33"/>
    <mergeCell ref="E33:I33"/>
    <mergeCell ref="J33:L33"/>
    <mergeCell ref="M33:O33"/>
    <mergeCell ref="P33:R33"/>
    <mergeCell ref="S33:U33"/>
    <mergeCell ref="V33:X33"/>
    <mergeCell ref="Y33:AA33"/>
    <mergeCell ref="AB33:AD33"/>
    <mergeCell ref="Y42:Z42"/>
    <mergeCell ref="AA42:AB42"/>
    <mergeCell ref="AD42:AE42"/>
    <mergeCell ref="AF42:AG42"/>
    <mergeCell ref="AA41:AB41"/>
    <mergeCell ref="AD41:AE41"/>
    <mergeCell ref="AE35:AG35"/>
    <mergeCell ref="C36:D36"/>
    <mergeCell ref="E36:I36"/>
    <mergeCell ref="J36:L36"/>
    <mergeCell ref="M36:O36"/>
    <mergeCell ref="P36:R36"/>
    <mergeCell ref="S36:U36"/>
    <mergeCell ref="V36:X36"/>
    <mergeCell ref="Y36:AA36"/>
    <mergeCell ref="AB36:AD36"/>
    <mergeCell ref="AE36:AG36"/>
    <mergeCell ref="C35:D35"/>
    <mergeCell ref="E35:I35"/>
    <mergeCell ref="J35:L35"/>
    <mergeCell ref="M35:O35"/>
    <mergeCell ref="P35:R35"/>
    <mergeCell ref="S35:U35"/>
    <mergeCell ref="V35:X35"/>
    <mergeCell ref="C37:D37"/>
    <mergeCell ref="E37:I37"/>
    <mergeCell ref="J37:L37"/>
    <mergeCell ref="M37:O37"/>
    <mergeCell ref="P37:R37"/>
    <mergeCell ref="S37:U37"/>
    <mergeCell ref="V37:X37"/>
    <mergeCell ref="Y37:AA37"/>
    <mergeCell ref="C41:X41"/>
    <mergeCell ref="Y41:Z41"/>
    <mergeCell ref="C39:O39"/>
    <mergeCell ref="S39:AE39"/>
    <mergeCell ref="AB37:AD37"/>
    <mergeCell ref="AE37:AG37"/>
    <mergeCell ref="AF39:AG39"/>
    <mergeCell ref="AF41:AG41"/>
    <mergeCell ref="AD46:AE46"/>
    <mergeCell ref="AF46:AG46"/>
    <mergeCell ref="C45:K45"/>
    <mergeCell ref="Y45:Z45"/>
    <mergeCell ref="AA45:AB45"/>
    <mergeCell ref="AD45:AE45"/>
    <mergeCell ref="AF43:AG43"/>
    <mergeCell ref="Y44:Z44"/>
    <mergeCell ref="AA44:AB44"/>
    <mergeCell ref="AD44:AE44"/>
    <mergeCell ref="AF44:AG44"/>
    <mergeCell ref="C43:N43"/>
    <mergeCell ref="Y43:Z43"/>
    <mergeCell ref="AA43:AB43"/>
    <mergeCell ref="AD43:AE43"/>
    <mergeCell ref="C57:Y57"/>
    <mergeCell ref="AC57:AD57"/>
    <mergeCell ref="AF57:AG57"/>
    <mergeCell ref="AF18:AH18"/>
    <mergeCell ref="B18:AE18"/>
    <mergeCell ref="C53:AA53"/>
    <mergeCell ref="AB53:AE53"/>
    <mergeCell ref="AF53:AG53"/>
    <mergeCell ref="C55:O55"/>
    <mergeCell ref="AB55:AE55"/>
    <mergeCell ref="AF55:AG55"/>
    <mergeCell ref="AF47:AG47"/>
    <mergeCell ref="C49:Q49"/>
    <mergeCell ref="Y49:Z49"/>
    <mergeCell ref="AA49:AB49"/>
    <mergeCell ref="AD49:AE49"/>
    <mergeCell ref="AF49:AG49"/>
    <mergeCell ref="C47:O47"/>
    <mergeCell ref="Y47:Z47"/>
    <mergeCell ref="AA47:AB47"/>
    <mergeCell ref="AD47:AE47"/>
    <mergeCell ref="AF45:AG45"/>
    <mergeCell ref="Y46:Z46"/>
    <mergeCell ref="AA46:AB46"/>
    <mergeCell ref="C69:AG69"/>
    <mergeCell ref="C63:Y63"/>
    <mergeCell ref="C64:S64"/>
    <mergeCell ref="C67:AG67"/>
    <mergeCell ref="C68:AG68"/>
    <mergeCell ref="C59:Y59"/>
    <mergeCell ref="AC59:AD59"/>
    <mergeCell ref="AF59:AG59"/>
    <mergeCell ref="C61:P61"/>
    <mergeCell ref="AF61:AG61"/>
    <mergeCell ref="C70:AG70"/>
    <mergeCell ref="C186:Q186"/>
    <mergeCell ref="C188:AG188"/>
    <mergeCell ref="C189:AG189"/>
    <mergeCell ref="O76:P76"/>
    <mergeCell ref="AG76:AH76"/>
    <mergeCell ref="I154:AI154"/>
    <mergeCell ref="I155:AI155"/>
    <mergeCell ref="E135:AI135"/>
    <mergeCell ref="AG78:AH78"/>
    <mergeCell ref="I157:AI157"/>
    <mergeCell ref="I159:AI159"/>
    <mergeCell ref="I137:AI137"/>
    <mergeCell ref="I143:AI143"/>
    <mergeCell ref="I148:AI148"/>
    <mergeCell ref="E136:H136"/>
    <mergeCell ref="I139:AI140"/>
    <mergeCell ref="I149:AI149"/>
    <mergeCell ref="E138:AI138"/>
    <mergeCell ref="I141:AI142"/>
    <mergeCell ref="E141:H142"/>
    <mergeCell ref="E85:H85"/>
    <mergeCell ref="E86:H86"/>
    <mergeCell ref="E87:H87"/>
    <mergeCell ref="C208:J208"/>
    <mergeCell ref="L208:U208"/>
    <mergeCell ref="W208:Z208"/>
    <mergeCell ref="AB208:AG208"/>
    <mergeCell ref="C206:J206"/>
    <mergeCell ref="L206:U206"/>
    <mergeCell ref="W206:Z206"/>
    <mergeCell ref="AB206:AG206"/>
    <mergeCell ref="C205:J205"/>
    <mergeCell ref="L205:U205"/>
    <mergeCell ref="W205:Z205"/>
    <mergeCell ref="AB205:AG205"/>
    <mergeCell ref="C212:J212"/>
    <mergeCell ref="L212:U212"/>
    <mergeCell ref="W212:Z212"/>
    <mergeCell ref="AB212:AG212"/>
    <mergeCell ref="C211:J211"/>
    <mergeCell ref="L211:U211"/>
    <mergeCell ref="W211:Z211"/>
    <mergeCell ref="AB211:AG211"/>
    <mergeCell ref="C209:J209"/>
    <mergeCell ref="L209:U209"/>
    <mergeCell ref="W209:Z209"/>
    <mergeCell ref="AB209:AG209"/>
  </mergeCells>
  <phoneticPr fontId="4" type="noConversion"/>
  <dataValidations count="16">
    <dataValidation type="decimal" allowBlank="1" showInputMessage="1" showErrorMessage="1" errorTitle="Неверное значение " error="Проверьте правильность вводимой информации." sqref="AF55:AG55">
      <formula1>0</formula1>
      <formula2>9.99</formula2>
    </dataValidation>
    <dataValidation type="decimal" allowBlank="1" showInputMessage="1" showErrorMessage="1" errorTitle="Неверное значение" error="Проверьте правильность вводимой информации!" sqref="AA47:AB47 AF47:AG47">
      <formula1>800</formula1>
      <formula2>1500</formula2>
    </dataValidation>
    <dataValidation type="decimal" allowBlank="1" showInputMessage="1" showErrorMessage="1" errorTitle="Неверное значение" error="Проверьте вводимую информацию!" sqref="AA45:AB45 AF45:AG45">
      <formula1>500</formula1>
      <formula2>1200</formula2>
    </dataValidation>
    <dataValidation type="decimal" allowBlank="1" showInputMessage="1" showErrorMessage="1" errorTitle="Неверное значение" error="Проверьте единицы измерения._x000a_Температура не должна быть отрицательной." sqref="AA43:AB43 AF43:AG43">
      <formula1>0</formula1>
      <formula2>99</formula2>
    </dataValidation>
    <dataValidation type="decimal" allowBlank="1" showInputMessage="1" showErrorMessage="1" errorTitle="Неверное значение" error="Проверьте вводимые значения." sqref="P24:U37">
      <formula1>0</formula1>
      <formula2>600000</formula2>
    </dataValidation>
    <dataValidation type="decimal" allowBlank="1" showInputMessage="1" showErrorMessage="1" errorTitle="Неверное значение" error="Проверьте вводимые значения." sqref="V24:AA37">
      <formula1>0</formula1>
      <formula2>300</formula2>
    </dataValidation>
    <dataValidation type="decimal" allowBlank="1" showInputMessage="1" showErrorMessage="1" errorTitle="Неверное значение" error="Проверьте вводимые значения." sqref="J24:O37">
      <formula1>0</formula1>
      <formula2>6000</formula2>
    </dataValidation>
    <dataValidation type="decimal" allowBlank="1" showInputMessage="1" showErrorMessage="1" errorTitle="Неверное значение" error="Проверьте вводимые значения." sqref="AB24:AG37">
      <formula1>0</formula1>
      <formula2>100</formula2>
    </dataValidation>
    <dataValidation type="decimal" allowBlank="1" showInputMessage="1" showErrorMessage="1" errorTitle="Неверное значение" error="Проверьте единицы измерения._x000a_Введите фактическое значение в МПа." sqref="AF39:AG39">
      <formula1>0</formula1>
      <formula2>15</formula2>
    </dataValidation>
    <dataValidation type="decimal" allowBlank="1" showInputMessage="1" showErrorMessage="1" errorTitle="Неверное значение" error="Проверьте единицы измерения._x000a_Введите фактическое рабочее давление в МПа." sqref="AA46:AB46 AA44:AB44 AA41:AB42">
      <formula1>0</formula1>
      <formula2>10</formula2>
    </dataValidation>
    <dataValidation type="decimal" allowBlank="1" showInputMessage="1" showErrorMessage="1" errorTitle="Неверное значение" error="Проверьте единицы измерения_x000a_Введите фактическое рабочее давление в МПа" sqref="AF46:AG46 AF44:AG44 AF41:AG42">
      <formula1>0</formula1>
      <formula2>10</formula2>
    </dataValidation>
    <dataValidation type="decimal" allowBlank="1" showInputMessage="1" showErrorMessage="1" errorTitle="Неверное значение" error="Проверьте единицы измерения._x000a_Введите фактическое значение в сСт." sqref="AF50:AG50 AF53:AG53">
      <formula1>0</formula1>
      <formula2>600</formula2>
    </dataValidation>
    <dataValidation type="decimal" allowBlank="1" showInputMessage="1" showErrorMessage="1" errorTitle="Неверное значение" error="Проверьте правильность вводимой информации!" sqref="AE60:AF60 AF59:AG59 AF57:AG57">
      <formula1>0.01</formula1>
      <formula2>21</formula2>
    </dataValidation>
    <dataValidation type="decimal" allowBlank="1" showInputMessage="1" showErrorMessage="1" errorTitle="Неверное значение" error="Проверьте правильность вводимой информации!" sqref="AC59:AD59 AC57:AD57">
      <formula1>49</formula1>
      <formula2>999</formula2>
    </dataValidation>
    <dataValidation type="decimal" allowBlank="1" showInputMessage="1" showErrorMessage="1" errorTitle="Неверное значение" error="Проверьте правильность вводимой информации!" sqref="AA49:AB49 AF51:AG51 AA51:AB51 AF49:AG49">
      <formula1>0</formula1>
      <formula2>999</formula2>
    </dataValidation>
    <dataValidation type="list" allowBlank="1" showInputMessage="1" showErrorMessage="1" sqref="AF61:AG62">
      <formula1>#REF!</formula1>
    </dataValidation>
  </dataValidations>
  <pageMargins left="0.78740157480314965" right="0.39370078740157483" top="0.59055118110236227" bottom="0.59055118110236227" header="0.31496062992125984" footer="0.31496062992125984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АП</vt:lpstr>
      <vt:lpstr>Для заполнения на компьютере</vt:lpstr>
      <vt:lpstr>Для заполнения от руки</vt:lpstr>
      <vt:lpstr>АВТОР</vt:lpstr>
      <vt:lpstr>'Для заполнения на компьютере'!Область_печати</vt:lpstr>
      <vt:lpstr>'Для заполнения от руки'!Область_печати</vt:lpstr>
    </vt:vector>
  </TitlesOfParts>
  <Company>ЗАО "ОЗНА-ИС"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Опросный лист "ОЗНА-Массомер"</dc:title>
  <dc:creator>Клеттер Евгений Владимирович;Салихов Сергей Наилевич</dc:creator>
  <dc:description>v02.150914</dc:description>
  <cp:lastModifiedBy>Прокопчук Андрей Сергеевич</cp:lastModifiedBy>
  <cp:revision>1</cp:revision>
  <cp:lastPrinted>2017-12-08T09:19:17Z</cp:lastPrinted>
  <dcterms:created xsi:type="dcterms:W3CDTF">2009-11-19T04:15:12Z</dcterms:created>
  <dcterms:modified xsi:type="dcterms:W3CDTF">2023-06-02T04:11:53Z</dcterms:modified>
  <cp:version>02.150618</cp:version>
</cp:coreProperties>
</file>